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X:\aaronjohnsabu1999\Path-Planner-ME766\Results\"/>
    </mc:Choice>
  </mc:AlternateContent>
  <xr:revisionPtr revIDLastSave="0" documentId="13_ncr:1_{5CACDC5A-C81E-44C7-8BB5-D9B6A1E1A5DB}" xr6:coauthVersionLast="46" xr6:coauthVersionMax="46" xr10:uidLastSave="{00000000-0000-0000-0000-000000000000}"/>
  <bookViews>
    <workbookView xWindow="0" yWindow="600" windowWidth="28800" windowHeight="15600" activeTab="1" xr2:uid="{00000000-000D-0000-FFFF-FFFF00000000}"/>
  </bookViews>
  <sheets>
    <sheet name="Bellman-Ford Algorithm" sheetId="1" r:id="rId1"/>
    <sheet name="Floyd-Warshall Algorithm" sheetId="2" r:id="rId2"/>
  </sheets>
  <calcPr calcId="191029"/>
</workbook>
</file>

<file path=xl/calcChain.xml><?xml version="1.0" encoding="utf-8"?>
<calcChain xmlns="http://schemas.openxmlformats.org/spreadsheetml/2006/main">
  <c r="M73" i="2" l="1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S59" i="2"/>
  <c r="M59" i="2"/>
  <c r="S58" i="2"/>
  <c r="T58" i="2" s="1"/>
  <c r="M58" i="2"/>
  <c r="S57" i="2"/>
  <c r="M57" i="2"/>
  <c r="M56" i="2"/>
  <c r="M55" i="2"/>
  <c r="M54" i="2"/>
  <c r="M53" i="2"/>
  <c r="M52" i="2"/>
  <c r="U51" i="2"/>
  <c r="T51" i="2"/>
  <c r="S51" i="2"/>
  <c r="R51" i="2"/>
  <c r="Q51" i="2"/>
  <c r="P51" i="2"/>
  <c r="O51" i="2"/>
  <c r="U54" i="2" s="1"/>
  <c r="M51" i="2"/>
  <c r="U50" i="2"/>
  <c r="T50" i="2"/>
  <c r="S50" i="2"/>
  <c r="R50" i="2"/>
  <c r="Q50" i="2"/>
  <c r="P50" i="2"/>
  <c r="O50" i="2"/>
  <c r="V50" i="2" s="1"/>
  <c r="M50" i="2"/>
  <c r="U49" i="2"/>
  <c r="T49" i="2"/>
  <c r="S49" i="2"/>
  <c r="R49" i="2"/>
  <c r="Q49" i="2"/>
  <c r="P49" i="2"/>
  <c r="O49" i="2"/>
  <c r="V49" i="2" s="1"/>
  <c r="W49" i="2" s="1"/>
  <c r="M49" i="2"/>
  <c r="U48" i="2"/>
  <c r="T48" i="2"/>
  <c r="S48" i="2"/>
  <c r="R48" i="2"/>
  <c r="Q48" i="2"/>
  <c r="P48" i="2"/>
  <c r="M48" i="2"/>
  <c r="M47" i="2"/>
  <c r="M46" i="2"/>
  <c r="O48" i="2" s="1"/>
  <c r="V48" i="2" s="1"/>
  <c r="M45" i="2"/>
  <c r="U47" i="2" s="1"/>
  <c r="M44" i="2"/>
  <c r="T47" i="2" s="1"/>
  <c r="M43" i="2"/>
  <c r="S47" i="2" s="1"/>
  <c r="M42" i="2"/>
  <c r="R47" i="2" s="1"/>
  <c r="M41" i="2"/>
  <c r="Q47" i="2" s="1"/>
  <c r="M40" i="2"/>
  <c r="P47" i="2" s="1"/>
  <c r="M39" i="2"/>
  <c r="O47" i="2" s="1"/>
  <c r="M38" i="2"/>
  <c r="U46" i="2" s="1"/>
  <c r="S37" i="2"/>
  <c r="M37" i="2"/>
  <c r="T46" i="2" s="1"/>
  <c r="S36" i="2"/>
  <c r="T36" i="2" s="1"/>
  <c r="M36" i="2"/>
  <c r="S46" i="2" s="1"/>
  <c r="S35" i="2"/>
  <c r="M35" i="2"/>
  <c r="R46" i="2" s="1"/>
  <c r="M34" i="2"/>
  <c r="Q46" i="2" s="1"/>
  <c r="M33" i="2"/>
  <c r="P46" i="2" s="1"/>
  <c r="Y32" i="2"/>
  <c r="M32" i="2"/>
  <c r="O46" i="2" s="1"/>
  <c r="Y31" i="2"/>
  <c r="M31" i="2"/>
  <c r="U45" i="2" s="1"/>
  <c r="Y30" i="2"/>
  <c r="M30" i="2"/>
  <c r="T45" i="2" s="1"/>
  <c r="Y29" i="2"/>
  <c r="M29" i="2"/>
  <c r="S45" i="2" s="1"/>
  <c r="Y28" i="2"/>
  <c r="M28" i="2"/>
  <c r="R45" i="2" s="1"/>
  <c r="Y27" i="2"/>
  <c r="M27" i="2"/>
  <c r="Q45" i="2" s="1"/>
  <c r="Y26" i="2"/>
  <c r="M26" i="2"/>
  <c r="P45" i="2" s="1"/>
  <c r="Y25" i="2"/>
  <c r="M25" i="2"/>
  <c r="O45" i="2" s="1"/>
  <c r="Y24" i="2"/>
  <c r="M24" i="2"/>
  <c r="U44" i="2" s="1"/>
  <c r="Y23" i="2"/>
  <c r="M23" i="2"/>
  <c r="T44" i="2" s="1"/>
  <c r="M22" i="2"/>
  <c r="S44" i="2" s="1"/>
  <c r="M21" i="2"/>
  <c r="R44" i="2" s="1"/>
  <c r="M20" i="2"/>
  <c r="Q44" i="2" s="1"/>
  <c r="M19" i="2"/>
  <c r="P44" i="2" s="1"/>
  <c r="S18" i="2"/>
  <c r="M18" i="2"/>
  <c r="O44" i="2" s="1"/>
  <c r="S17" i="2"/>
  <c r="M17" i="2"/>
  <c r="U43" i="2" s="1"/>
  <c r="S16" i="2"/>
  <c r="M16" i="2"/>
  <c r="T43" i="2" s="1"/>
  <c r="M15" i="2"/>
  <c r="S43" i="2" s="1"/>
  <c r="M14" i="2"/>
  <c r="R43" i="2" s="1"/>
  <c r="Y13" i="2"/>
  <c r="M13" i="2"/>
  <c r="Q43" i="2" s="1"/>
  <c r="Y12" i="2"/>
  <c r="M12" i="2"/>
  <c r="P43" i="2" s="1"/>
  <c r="Y11" i="2"/>
  <c r="M11" i="2"/>
  <c r="O43" i="2" s="1"/>
  <c r="V43" i="2" s="1"/>
  <c r="Y10" i="2"/>
  <c r="M10" i="2"/>
  <c r="U42" i="2" s="1"/>
  <c r="Y9" i="2"/>
  <c r="M9" i="2"/>
  <c r="T42" i="2" s="1"/>
  <c r="Y8" i="2"/>
  <c r="M8" i="2"/>
  <c r="S42" i="2" s="1"/>
  <c r="Y7" i="2"/>
  <c r="M7" i="2"/>
  <c r="R42" i="2" s="1"/>
  <c r="Y6" i="2"/>
  <c r="M6" i="2"/>
  <c r="Q42" i="2" s="1"/>
  <c r="Y5" i="2"/>
  <c r="M5" i="2"/>
  <c r="P42" i="2" s="1"/>
  <c r="Y4" i="2"/>
  <c r="M4" i="2"/>
  <c r="O42" i="2" s="1"/>
  <c r="N13" i="1"/>
  <c r="F7" i="1"/>
  <c r="E7" i="1"/>
  <c r="D7" i="1"/>
  <c r="C7" i="1"/>
  <c r="B7" i="1"/>
  <c r="G7" i="1" s="1"/>
  <c r="F6" i="1"/>
  <c r="E6" i="1"/>
  <c r="D6" i="1"/>
  <c r="C6" i="1"/>
  <c r="G6" i="1" s="1"/>
  <c r="B6" i="1"/>
  <c r="F5" i="1"/>
  <c r="E5" i="1"/>
  <c r="D5" i="1"/>
  <c r="C5" i="1"/>
  <c r="B5" i="1"/>
  <c r="G5" i="1" s="1"/>
  <c r="M4" i="1"/>
  <c r="L4" i="1"/>
  <c r="K4" i="1"/>
  <c r="J4" i="1"/>
  <c r="I4" i="1"/>
  <c r="N4" i="1" s="1"/>
  <c r="F4" i="1"/>
  <c r="E4" i="1"/>
  <c r="D4" i="1"/>
  <c r="C4" i="1"/>
  <c r="G4" i="1" s="1"/>
  <c r="B4" i="1"/>
  <c r="W50" i="2" l="1"/>
  <c r="V42" i="2"/>
  <c r="W43" i="2" s="1"/>
  <c r="V46" i="2"/>
  <c r="W46" i="2" s="1"/>
  <c r="V44" i="2"/>
  <c r="W44" i="2" s="1"/>
  <c r="H7" i="1"/>
  <c r="H4" i="1"/>
  <c r="H5" i="1"/>
  <c r="N15" i="1"/>
  <c r="H6" i="1"/>
  <c r="V45" i="2"/>
  <c r="W45" i="2" s="1"/>
  <c r="V47" i="2"/>
  <c r="W47" i="2" s="1"/>
  <c r="U58" i="2"/>
  <c r="P53" i="2"/>
  <c r="Q53" i="2"/>
  <c r="R53" i="2"/>
  <c r="S53" i="2"/>
  <c r="V51" i="2"/>
  <c r="W51" i="2" s="1"/>
  <c r="T53" i="2"/>
  <c r="U53" i="2"/>
  <c r="W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5" authorId="0" shapeId="0" xr:uid="{00000000-0006-0000-0100-000001000000}">
      <text>
        <r>
          <rPr>
            <sz val="10"/>
            <color rgb="FF000000"/>
            <rFont val="Arial"/>
          </rPr>
          <t>Calculated using http://polynomialregression.drque.net/online.php
	-Aaron John Sabu</t>
        </r>
      </text>
    </comment>
  </commentList>
</comments>
</file>

<file path=xl/sharedStrings.xml><?xml version="1.0" encoding="utf-8"?>
<sst xmlns="http://schemas.openxmlformats.org/spreadsheetml/2006/main" count="68" uniqueCount="45">
  <si>
    <t>OpenMP</t>
  </si>
  <si>
    <t>Serial</t>
  </si>
  <si>
    <t>Run Number</t>
  </si>
  <si>
    <t>Average</t>
  </si>
  <si>
    <t>Speed Up</t>
  </si>
  <si>
    <t>CUDA</t>
  </si>
  <si>
    <t>Speed up</t>
  </si>
  <si>
    <t>19m51.779s</t>
  </si>
  <si>
    <t>19m51.244s</t>
  </si>
  <si>
    <t>19m16.303s</t>
  </si>
  <si>
    <t>19m19.972s</t>
  </si>
  <si>
    <t>19m50.609s</t>
  </si>
  <si>
    <t>10m25.146s</t>
  </si>
  <si>
    <t>10m41.353s</t>
  </si>
  <si>
    <t>10m23.864s</t>
  </si>
  <si>
    <t>10m23.182s</t>
  </si>
  <si>
    <t>10m41.469s</t>
  </si>
  <si>
    <t>5m14.387s</t>
  </si>
  <si>
    <t>5m20.763s</t>
  </si>
  <si>
    <t>5m13.111s</t>
  </si>
  <si>
    <t>5m13.004s</t>
  </si>
  <si>
    <t>5m20.163s</t>
  </si>
  <si>
    <t>3m29.975s</t>
  </si>
  <si>
    <t>3m33.650s</t>
  </si>
  <si>
    <t>3m54.581s</t>
  </si>
  <si>
    <t>3m29.536s</t>
  </si>
  <si>
    <t>3m33.963s</t>
  </si>
  <si>
    <t>2m38.723s</t>
  </si>
  <si>
    <t>2m46.247s</t>
  </si>
  <si>
    <t>2m37.959s</t>
  </si>
  <si>
    <t>2m37.983s</t>
  </si>
  <si>
    <t>2m42.513s</t>
  </si>
  <si>
    <t>V</t>
  </si>
  <si>
    <t>numThreads</t>
  </si>
  <si>
    <t>R^2 for CUDA</t>
  </si>
  <si>
    <t>k</t>
  </si>
  <si>
    <t>n</t>
  </si>
  <si>
    <t>R^2</t>
  </si>
  <si>
    <t>Adj. R^2</t>
  </si>
  <si>
    <t>Number of Threads</t>
  </si>
  <si>
    <t>Total
Time</t>
  </si>
  <si>
    <t>Factor of
Time
Increase</t>
  </si>
  <si>
    <t>R^2 for OpenMP (numThreads = 8)</t>
  </si>
  <si>
    <t>R2</t>
  </si>
  <si>
    <t>Adj.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</si>
</sst>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2" fillId="0" borderId="0" xfId="0" applyNumberFormat="1" applyFont="1" applyAlignmen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 applyAlignment="1"/>
    <xf numFmtId="0" fontId="1" fillId="0" borderId="0" xfId="0" applyFont="1" applyAlignment="1">
      <alignment horizontal="right"/>
    </xf>
    <xf numFmtId="165" fontId="2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/>
    <xf numFmtId="0" fontId="3" fillId="0" borderId="0" xfId="0" applyFont="1" applyAlignment="1"/>
    <xf numFmtId="0" fontId="4" fillId="0" borderId="0" xfId="0" applyFont="1" applyAlignment="1">
      <alignment horizontal="right"/>
    </xf>
    <xf numFmtId="165" fontId="5" fillId="0" borderId="0" xfId="0" applyNumberFormat="1" applyFont="1" applyAlignment="1"/>
    <xf numFmtId="0" fontId="4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164" fontId="5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F3F3F3"/>
                </a:solidFill>
                <a:latin typeface="+mn-lt"/>
              </a:defRPr>
            </a:pPr>
            <a:r>
              <a:rPr lang="en-US" sz="2400" b="0">
                <a:solidFill>
                  <a:srgbClr val="F3F3F3"/>
                </a:solidFill>
                <a:latin typeface="+mn-lt"/>
              </a:rPr>
              <a:t>CUDA Timing Study and Trendline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xVal>
            <c:numRef>
              <c:f>'Floyd-Warshall Algorithm'!$N$23:$N$34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Algorithm'!$Y$23:$Y$34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B-46F2-8BA5-99A93F4425D7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triang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'Floyd-Warshall Algorithm'!$N$23:$N$34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Algorithm'!$Y$23:$Y$34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8B-46F2-8BA5-99A93F4425D7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'Floyd-Warshall Algorithm'!$N$23:$N$34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Algorithm'!$Y$23:$Y$34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8B-46F2-8BA5-99A93F44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7007"/>
        <c:axId val="707443314"/>
      </c:scatterChart>
      <c:valAx>
        <c:axId val="1959670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707443314"/>
        <c:crosses val="autoZero"/>
        <c:crossBetween val="midCat"/>
      </c:valAx>
      <c:valAx>
        <c:axId val="707443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95967007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  <a:r>
              <a:rPr lang="en-US" b="0">
                <a:solidFill>
                  <a:srgbClr val="F3F3F3"/>
                </a:solidFill>
                <a:latin typeface="+mn-lt"/>
              </a:rPr>
              <a:t>OpenMP Timing Study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Algorithm'!$O$42:$O$51</c:f>
              <c:numCache>
                <c:formatCode>0.000000</c:formatCode>
                <c:ptCount val="10"/>
                <c:pt idx="0">
                  <c:v>1.1084415000000001E-4</c:v>
                </c:pt>
                <c:pt idx="1">
                  <c:v>6.6719920000000012E-4</c:v>
                </c:pt>
                <c:pt idx="2">
                  <c:v>5.0618809999999998E-3</c:v>
                </c:pt>
                <c:pt idx="3">
                  <c:v>3.5140999999999999E-2</c:v>
                </c:pt>
                <c:pt idx="4">
                  <c:v>0.19660399999999997</c:v>
                </c:pt>
                <c:pt idx="5">
                  <c:v>1.1303810000000001</c:v>
                </c:pt>
                <c:pt idx="6">
                  <c:v>8.5566040000000019</c:v>
                </c:pt>
                <c:pt idx="7">
                  <c:v>67.900270000000006</c:v>
                </c:pt>
                <c:pt idx="8">
                  <c:v>542.47440000000006</c:v>
                </c:pt>
                <c:pt idx="9">
                  <c:v>4308.5190000000002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95-4B03-8F4C-E7FC487610C4}"/>
            </c:ext>
          </c:extLst>
        </c:ser>
        <c:ser>
          <c:idx val="1"/>
          <c:order val="1"/>
          <c:tx>
            <c:v>2</c:v>
          </c:tx>
          <c:spPr>
            <a:ln cmpd="sng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Algorithm'!$P$42:$P$51</c:f>
              <c:numCache>
                <c:formatCode>0.000000</c:formatCode>
                <c:ptCount val="10"/>
                <c:pt idx="0">
                  <c:v>2.1724520000000001E-4</c:v>
                </c:pt>
                <c:pt idx="1">
                  <c:v>5.0635160000000003E-4</c:v>
                </c:pt>
                <c:pt idx="2">
                  <c:v>2.8316770000000003E-3</c:v>
                </c:pt>
                <c:pt idx="3">
                  <c:v>2.0011510000000003E-2</c:v>
                </c:pt>
                <c:pt idx="4">
                  <c:v>0.1187983</c:v>
                </c:pt>
                <c:pt idx="5">
                  <c:v>0.60043100000000005</c:v>
                </c:pt>
                <c:pt idx="6">
                  <c:v>4.3333229999999991</c:v>
                </c:pt>
                <c:pt idx="7">
                  <c:v>34.05162</c:v>
                </c:pt>
                <c:pt idx="8">
                  <c:v>271.47320000000002</c:v>
                </c:pt>
                <c:pt idx="9">
                  <c:v>2174.9389999999994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95-4B03-8F4C-E7FC487610C4}"/>
            </c:ext>
          </c:extLst>
        </c:ser>
        <c:ser>
          <c:idx val="2"/>
          <c:order val="2"/>
          <c:tx>
            <c:v>4</c:v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Algorithm'!$Q$42:$Q$51</c:f>
              <c:numCache>
                <c:formatCode>0.000000</c:formatCode>
                <c:ptCount val="10"/>
                <c:pt idx="0">
                  <c:v>2.2971099999999998E-4</c:v>
                </c:pt>
                <c:pt idx="1">
                  <c:v>4.1728520000000005E-4</c:v>
                </c:pt>
                <c:pt idx="2">
                  <c:v>1.6443230000000001E-3</c:v>
                </c:pt>
                <c:pt idx="3">
                  <c:v>1.077207E-2</c:v>
                </c:pt>
                <c:pt idx="4">
                  <c:v>6.8739830000000002E-2</c:v>
                </c:pt>
                <c:pt idx="5">
                  <c:v>0.32702279999999995</c:v>
                </c:pt>
                <c:pt idx="6">
                  <c:v>2.2224029999999999</c:v>
                </c:pt>
                <c:pt idx="7">
                  <c:v>17.10201</c:v>
                </c:pt>
                <c:pt idx="8">
                  <c:v>135.96949999999998</c:v>
                </c:pt>
                <c:pt idx="9">
                  <c:v>1081.941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295-4B03-8F4C-E7FC487610C4}"/>
            </c:ext>
          </c:extLst>
        </c:ser>
        <c:ser>
          <c:idx val="3"/>
          <c:order val="3"/>
          <c:tx>
            <c:v>8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Algorithm'!$R$42:$R$51</c:f>
              <c:numCache>
                <c:formatCode>0.000000</c:formatCode>
                <c:ptCount val="10"/>
                <c:pt idx="0">
                  <c:v>3.4624470000000002E-4</c:v>
                </c:pt>
                <c:pt idx="1">
                  <c:v>9.3581350000000003E-4</c:v>
                </c:pt>
                <c:pt idx="2">
                  <c:v>1.8088224E-2</c:v>
                </c:pt>
                <c:pt idx="3">
                  <c:v>5.8353350000000005E-3</c:v>
                </c:pt>
                <c:pt idx="4">
                  <c:v>3.8324259999999999E-2</c:v>
                </c:pt>
                <c:pt idx="5">
                  <c:v>0.19472789999999998</c:v>
                </c:pt>
                <c:pt idx="6">
                  <c:v>1.1459409999999999</c:v>
                </c:pt>
                <c:pt idx="7">
                  <c:v>8.6281210000000002</c:v>
                </c:pt>
                <c:pt idx="8">
                  <c:v>65.191479999999984</c:v>
                </c:pt>
                <c:pt idx="9">
                  <c:v>541.93849999999998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295-4B03-8F4C-E7FC487610C4}"/>
            </c:ext>
          </c:extLst>
        </c:ser>
        <c:ser>
          <c:idx val="4"/>
          <c:order val="4"/>
          <c:tx>
            <c:v>10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Algorithm'!$S$42:$S$51</c:f>
              <c:numCache>
                <c:formatCode>0.000000</c:formatCode>
                <c:ptCount val="10"/>
                <c:pt idx="0">
                  <c:v>6.4588619999999988E-4</c:v>
                </c:pt>
                <c:pt idx="1">
                  <c:v>4.8619590000000001E-4</c:v>
                </c:pt>
                <c:pt idx="2">
                  <c:v>1.0491424999999998E-3</c:v>
                </c:pt>
                <c:pt idx="3">
                  <c:v>4.8696820000000002E-3</c:v>
                </c:pt>
                <c:pt idx="4">
                  <c:v>3.9534760000000002E-2</c:v>
                </c:pt>
                <c:pt idx="5">
                  <c:v>0.16686899999999999</c:v>
                </c:pt>
                <c:pt idx="6">
                  <c:v>0.91984910000000009</c:v>
                </c:pt>
                <c:pt idx="7">
                  <c:v>6.9130160000000007</c:v>
                </c:pt>
                <c:pt idx="8">
                  <c:v>54.641900000000007</c:v>
                </c:pt>
                <c:pt idx="9">
                  <c:v>433.97210000000007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295-4B03-8F4C-E7FC487610C4}"/>
            </c:ext>
          </c:extLst>
        </c:ser>
        <c:ser>
          <c:idx val="5"/>
          <c:order val="5"/>
          <c:tx>
            <c:v>14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Algorithm'!$T$42:$T$51</c:f>
              <c:numCache>
                <c:formatCode>0.000000</c:formatCode>
                <c:ptCount val="10"/>
                <c:pt idx="0">
                  <c:v>2.7428510999999997E-3</c:v>
                </c:pt>
                <c:pt idx="1">
                  <c:v>6.008980000000001E-4</c:v>
                </c:pt>
                <c:pt idx="2">
                  <c:v>9.930188000000003E-4</c:v>
                </c:pt>
                <c:pt idx="3">
                  <c:v>4.2436309999999994E-3</c:v>
                </c:pt>
                <c:pt idx="4">
                  <c:v>2.7219089999999994E-2</c:v>
                </c:pt>
                <c:pt idx="5">
                  <c:v>0.14877669999999998</c:v>
                </c:pt>
                <c:pt idx="6">
                  <c:v>0.77804790000000001</c:v>
                </c:pt>
                <c:pt idx="7">
                  <c:v>5.7801040000000006</c:v>
                </c:pt>
                <c:pt idx="8">
                  <c:v>45.557730000000006</c:v>
                </c:pt>
                <c:pt idx="9">
                  <c:v>362.13389999999998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295-4B03-8F4C-E7FC487610C4}"/>
            </c:ext>
          </c:extLst>
        </c:ser>
        <c:ser>
          <c:idx val="6"/>
          <c:order val="6"/>
          <c:tx>
            <c:v>16</c:v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7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Algorithm'!$U$42:$U$51</c:f>
              <c:numCache>
                <c:formatCode>0.000000</c:formatCode>
                <c:ptCount val="10"/>
                <c:pt idx="0">
                  <c:v>7.6415967000000001E-2</c:v>
                </c:pt>
                <c:pt idx="1">
                  <c:v>5.3161963999999992E-2</c:v>
                </c:pt>
                <c:pt idx="2">
                  <c:v>1.9911138999999998E-2</c:v>
                </c:pt>
                <c:pt idx="3">
                  <c:v>0.11506122699999999</c:v>
                </c:pt>
                <c:pt idx="4">
                  <c:v>5.5179560000000002E-2</c:v>
                </c:pt>
                <c:pt idx="5">
                  <c:v>0.19828879999999999</c:v>
                </c:pt>
                <c:pt idx="6">
                  <c:v>0.61724790000000007</c:v>
                </c:pt>
                <c:pt idx="7">
                  <c:v>4.4197810000000004</c:v>
                </c:pt>
                <c:pt idx="8">
                  <c:v>35.751469999999998</c:v>
                </c:pt>
                <c:pt idx="9">
                  <c:v>271.95410000000004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295-4B03-8F4C-E7FC48761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02170"/>
        <c:axId val="738248066"/>
      </c:lineChart>
      <c:catAx>
        <c:axId val="1296202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738248066"/>
        <c:crosses val="autoZero"/>
        <c:auto val="1"/>
        <c:lblAlgn val="ctr"/>
        <c:lblOffset val="100"/>
        <c:noMultiLvlLbl val="1"/>
      </c:catAx>
      <c:valAx>
        <c:axId val="738248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29620217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  <a:r>
              <a:rPr lang="en-US" b="0">
                <a:solidFill>
                  <a:srgbClr val="F3F3F3"/>
                </a:solidFill>
                <a:latin typeface="+mn-lt"/>
              </a:rPr>
              <a:t>Approach towards V^3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'Floyd-Warshall Algorithm'!$N$43:$N$51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cat>
          <c:val>
            <c:numRef>
              <c:f>'Floyd-Warshall Algorithm'!$W$43:$W$51</c:f>
              <c:numCache>
                <c:formatCode>0.000</c:formatCode>
                <c:ptCount val="9"/>
                <c:pt idx="0">
                  <c:v>0.7034640959902323</c:v>
                </c:pt>
                <c:pt idx="1">
                  <c:v>0.8732503313556248</c:v>
                </c:pt>
                <c:pt idx="2">
                  <c:v>3.9519323359048042</c:v>
                </c:pt>
                <c:pt idx="3">
                  <c:v>2.7784791602885774</c:v>
                </c:pt>
                <c:pt idx="4">
                  <c:v>5.0817380902785052</c:v>
                </c:pt>
                <c:pt idx="5">
                  <c:v>6.7136940894066326</c:v>
                </c:pt>
                <c:pt idx="6">
                  <c:v>7.7958154159461843</c:v>
                </c:pt>
                <c:pt idx="7">
                  <c:v>7.9495859668338378</c:v>
                </c:pt>
                <c:pt idx="8">
                  <c:v>7.9712614032314999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8F-4F8D-A34D-34C30B1B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58013"/>
        <c:axId val="1301816852"/>
      </c:lineChart>
      <c:catAx>
        <c:axId val="1688358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301816852"/>
        <c:crosses val="autoZero"/>
        <c:auto val="1"/>
        <c:lblAlgn val="ctr"/>
        <c:lblOffset val="100"/>
        <c:noMultiLvlLbl val="1"/>
      </c:catAx>
      <c:valAx>
        <c:axId val="1301816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6883580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+mn-lt"/>
              </a:defRPr>
            </a:pPr>
            <a:r>
              <a:rPr lang="en-US" sz="2400" b="0">
                <a:solidFill>
                  <a:srgbClr val="757575"/>
                </a:solidFill>
                <a:latin typeface="+mn-lt"/>
              </a:rPr>
              <a:t>CUDA Timing Study and Trendline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'Floyd-Warshall Algorithm'!$N$23:$N$34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Algorithm'!$Y$23:$Y$34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3-4414-8058-8483B27B9B49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triang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'Floyd-Warshall Algorithm'!$N$23:$N$34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Algorithm'!$Y$23:$Y$34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43-4414-8058-8483B27B9B49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'Floyd-Warshall Algorithm'!$N$23:$N$34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Algorithm'!$Y$23:$Y$34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43-4414-8058-8483B27B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28295"/>
        <c:axId val="959410074"/>
      </c:scatterChart>
      <c:valAx>
        <c:axId val="2804282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9410074"/>
        <c:crosses val="autoZero"/>
        <c:crossBetween val="midCat"/>
      </c:valAx>
      <c:valAx>
        <c:axId val="959410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0428295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+mn-lt"/>
              </a:defRPr>
            </a:pPr>
            <a:r>
              <a:rPr lang="en-US" sz="2400" b="0">
                <a:solidFill>
                  <a:srgbClr val="757575"/>
                </a:solidFill>
                <a:latin typeface="+mn-lt"/>
              </a:rPr>
              <a:t>OpenMP Timing Study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Algorithm'!$O$42:$O$51</c:f>
              <c:numCache>
                <c:formatCode>0.000000</c:formatCode>
                <c:ptCount val="10"/>
                <c:pt idx="0">
                  <c:v>1.1084415000000001E-4</c:v>
                </c:pt>
                <c:pt idx="1">
                  <c:v>6.6719920000000012E-4</c:v>
                </c:pt>
                <c:pt idx="2">
                  <c:v>5.0618809999999998E-3</c:v>
                </c:pt>
                <c:pt idx="3">
                  <c:v>3.5140999999999999E-2</c:v>
                </c:pt>
                <c:pt idx="4">
                  <c:v>0.19660399999999997</c:v>
                </c:pt>
                <c:pt idx="5">
                  <c:v>1.1303810000000001</c:v>
                </c:pt>
                <c:pt idx="6">
                  <c:v>8.5566040000000019</c:v>
                </c:pt>
                <c:pt idx="7">
                  <c:v>67.900270000000006</c:v>
                </c:pt>
                <c:pt idx="8">
                  <c:v>542.47440000000006</c:v>
                </c:pt>
                <c:pt idx="9">
                  <c:v>4308.5190000000002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49-49A0-A7F7-365B3C53DBB3}"/>
            </c:ext>
          </c:extLst>
        </c:ser>
        <c:ser>
          <c:idx val="1"/>
          <c:order val="1"/>
          <c:tx>
            <c:v>2</c:v>
          </c:tx>
          <c:spPr>
            <a:ln cmpd="sng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Algorithm'!$P$42:$P$51</c:f>
              <c:numCache>
                <c:formatCode>0.000000</c:formatCode>
                <c:ptCount val="10"/>
                <c:pt idx="0">
                  <c:v>2.1724520000000001E-4</c:v>
                </c:pt>
                <c:pt idx="1">
                  <c:v>5.0635160000000003E-4</c:v>
                </c:pt>
                <c:pt idx="2">
                  <c:v>2.8316770000000003E-3</c:v>
                </c:pt>
                <c:pt idx="3">
                  <c:v>2.0011510000000003E-2</c:v>
                </c:pt>
                <c:pt idx="4">
                  <c:v>0.1187983</c:v>
                </c:pt>
                <c:pt idx="5">
                  <c:v>0.60043100000000005</c:v>
                </c:pt>
                <c:pt idx="6">
                  <c:v>4.3333229999999991</c:v>
                </c:pt>
                <c:pt idx="7">
                  <c:v>34.05162</c:v>
                </c:pt>
                <c:pt idx="8">
                  <c:v>271.47320000000002</c:v>
                </c:pt>
                <c:pt idx="9">
                  <c:v>2174.9389999999994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49-49A0-A7F7-365B3C53DBB3}"/>
            </c:ext>
          </c:extLst>
        </c:ser>
        <c:ser>
          <c:idx val="2"/>
          <c:order val="2"/>
          <c:tx>
            <c:v>4</c:v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Algorithm'!$Q$42:$Q$51</c:f>
              <c:numCache>
                <c:formatCode>0.000000</c:formatCode>
                <c:ptCount val="10"/>
                <c:pt idx="0">
                  <c:v>2.2971099999999998E-4</c:v>
                </c:pt>
                <c:pt idx="1">
                  <c:v>4.1728520000000005E-4</c:v>
                </c:pt>
                <c:pt idx="2">
                  <c:v>1.6443230000000001E-3</c:v>
                </c:pt>
                <c:pt idx="3">
                  <c:v>1.077207E-2</c:v>
                </c:pt>
                <c:pt idx="4">
                  <c:v>6.8739830000000002E-2</c:v>
                </c:pt>
                <c:pt idx="5">
                  <c:v>0.32702279999999995</c:v>
                </c:pt>
                <c:pt idx="6">
                  <c:v>2.2224029999999999</c:v>
                </c:pt>
                <c:pt idx="7">
                  <c:v>17.10201</c:v>
                </c:pt>
                <c:pt idx="8">
                  <c:v>135.96949999999998</c:v>
                </c:pt>
                <c:pt idx="9">
                  <c:v>1081.941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249-49A0-A7F7-365B3C53DBB3}"/>
            </c:ext>
          </c:extLst>
        </c:ser>
        <c:ser>
          <c:idx val="3"/>
          <c:order val="3"/>
          <c:tx>
            <c:v>8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Algorithm'!$R$42:$R$51</c:f>
              <c:numCache>
                <c:formatCode>0.000000</c:formatCode>
                <c:ptCount val="10"/>
                <c:pt idx="0">
                  <c:v>3.4624470000000002E-4</c:v>
                </c:pt>
                <c:pt idx="1">
                  <c:v>9.3581350000000003E-4</c:v>
                </c:pt>
                <c:pt idx="2">
                  <c:v>1.8088224E-2</c:v>
                </c:pt>
                <c:pt idx="3">
                  <c:v>5.8353350000000005E-3</c:v>
                </c:pt>
                <c:pt idx="4">
                  <c:v>3.8324259999999999E-2</c:v>
                </c:pt>
                <c:pt idx="5">
                  <c:v>0.19472789999999998</c:v>
                </c:pt>
                <c:pt idx="6">
                  <c:v>1.1459409999999999</c:v>
                </c:pt>
                <c:pt idx="7">
                  <c:v>8.6281210000000002</c:v>
                </c:pt>
                <c:pt idx="8">
                  <c:v>65.191479999999984</c:v>
                </c:pt>
                <c:pt idx="9">
                  <c:v>541.93849999999998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249-49A0-A7F7-365B3C53DBB3}"/>
            </c:ext>
          </c:extLst>
        </c:ser>
        <c:ser>
          <c:idx val="4"/>
          <c:order val="4"/>
          <c:tx>
            <c:v>10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Algorithm'!$S$42:$S$51</c:f>
              <c:numCache>
                <c:formatCode>0.000000</c:formatCode>
                <c:ptCount val="10"/>
                <c:pt idx="0">
                  <c:v>6.4588619999999988E-4</c:v>
                </c:pt>
                <c:pt idx="1">
                  <c:v>4.8619590000000001E-4</c:v>
                </c:pt>
                <c:pt idx="2">
                  <c:v>1.0491424999999998E-3</c:v>
                </c:pt>
                <c:pt idx="3">
                  <c:v>4.8696820000000002E-3</c:v>
                </c:pt>
                <c:pt idx="4">
                  <c:v>3.9534760000000002E-2</c:v>
                </c:pt>
                <c:pt idx="5">
                  <c:v>0.16686899999999999</c:v>
                </c:pt>
                <c:pt idx="6">
                  <c:v>0.91984910000000009</c:v>
                </c:pt>
                <c:pt idx="7">
                  <c:v>6.9130160000000007</c:v>
                </c:pt>
                <c:pt idx="8">
                  <c:v>54.641900000000007</c:v>
                </c:pt>
                <c:pt idx="9">
                  <c:v>433.97210000000007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249-49A0-A7F7-365B3C53DBB3}"/>
            </c:ext>
          </c:extLst>
        </c:ser>
        <c:ser>
          <c:idx val="5"/>
          <c:order val="5"/>
          <c:tx>
            <c:v>14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Algorithm'!$T$42:$T$51</c:f>
              <c:numCache>
                <c:formatCode>0.000000</c:formatCode>
                <c:ptCount val="10"/>
                <c:pt idx="0">
                  <c:v>2.7428510999999997E-3</c:v>
                </c:pt>
                <c:pt idx="1">
                  <c:v>6.008980000000001E-4</c:v>
                </c:pt>
                <c:pt idx="2">
                  <c:v>9.930188000000003E-4</c:v>
                </c:pt>
                <c:pt idx="3">
                  <c:v>4.2436309999999994E-3</c:v>
                </c:pt>
                <c:pt idx="4">
                  <c:v>2.7219089999999994E-2</c:v>
                </c:pt>
                <c:pt idx="5">
                  <c:v>0.14877669999999998</c:v>
                </c:pt>
                <c:pt idx="6">
                  <c:v>0.77804790000000001</c:v>
                </c:pt>
                <c:pt idx="7">
                  <c:v>5.7801040000000006</c:v>
                </c:pt>
                <c:pt idx="8">
                  <c:v>45.557730000000006</c:v>
                </c:pt>
                <c:pt idx="9">
                  <c:v>362.13389999999998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249-49A0-A7F7-365B3C53DBB3}"/>
            </c:ext>
          </c:extLst>
        </c:ser>
        <c:ser>
          <c:idx val="6"/>
          <c:order val="6"/>
          <c:tx>
            <c:v>16</c:v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7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numRef>
              <c:f>'Floyd-Warshall Algorithm'!$N$42:$N$51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Algorithm'!$U$42:$U$51</c:f>
              <c:numCache>
                <c:formatCode>0.000000</c:formatCode>
                <c:ptCount val="10"/>
                <c:pt idx="0">
                  <c:v>7.6415967000000001E-2</c:v>
                </c:pt>
                <c:pt idx="1">
                  <c:v>5.3161963999999992E-2</c:v>
                </c:pt>
                <c:pt idx="2">
                  <c:v>1.9911138999999998E-2</c:v>
                </c:pt>
                <c:pt idx="3">
                  <c:v>0.11506122699999999</c:v>
                </c:pt>
                <c:pt idx="4">
                  <c:v>5.5179560000000002E-2</c:v>
                </c:pt>
                <c:pt idx="5">
                  <c:v>0.19828879999999999</c:v>
                </c:pt>
                <c:pt idx="6">
                  <c:v>0.61724790000000007</c:v>
                </c:pt>
                <c:pt idx="7">
                  <c:v>4.4197810000000004</c:v>
                </c:pt>
                <c:pt idx="8">
                  <c:v>35.751469999999998</c:v>
                </c:pt>
                <c:pt idx="9">
                  <c:v>271.95410000000004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249-49A0-A7F7-365B3C53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485808"/>
        <c:axId val="721853614"/>
      </c:lineChart>
      <c:catAx>
        <c:axId val="186748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1853614"/>
        <c:crosses val="autoZero"/>
        <c:auto val="1"/>
        <c:lblAlgn val="ctr"/>
        <c:lblOffset val="100"/>
        <c:noMultiLvlLbl val="1"/>
      </c:catAx>
      <c:valAx>
        <c:axId val="72185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748580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Approach towards V^3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'Floyd-Warshall Algorithm'!$N$43:$N$51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cat>
          <c:val>
            <c:numRef>
              <c:f>'Floyd-Warshall Algorithm'!$W$43:$W$51</c:f>
              <c:numCache>
                <c:formatCode>0.000</c:formatCode>
                <c:ptCount val="9"/>
                <c:pt idx="0">
                  <c:v>0.7034640959902323</c:v>
                </c:pt>
                <c:pt idx="1">
                  <c:v>0.8732503313556248</c:v>
                </c:pt>
                <c:pt idx="2">
                  <c:v>3.9519323359048042</c:v>
                </c:pt>
                <c:pt idx="3">
                  <c:v>2.7784791602885774</c:v>
                </c:pt>
                <c:pt idx="4">
                  <c:v>5.0817380902785052</c:v>
                </c:pt>
                <c:pt idx="5">
                  <c:v>6.7136940894066326</c:v>
                </c:pt>
                <c:pt idx="6">
                  <c:v>7.7958154159461843</c:v>
                </c:pt>
                <c:pt idx="7">
                  <c:v>7.9495859668338378</c:v>
                </c:pt>
                <c:pt idx="8">
                  <c:v>7.9712614032314999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23-49A1-A807-FE3A3EA1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848473"/>
        <c:axId val="1100470308"/>
      </c:lineChart>
      <c:catAx>
        <c:axId val="1672848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0470308"/>
        <c:crosses val="autoZero"/>
        <c:auto val="1"/>
        <c:lblAlgn val="ctr"/>
        <c:lblOffset val="100"/>
        <c:noMultiLvlLbl val="1"/>
      </c:catAx>
      <c:valAx>
        <c:axId val="1100470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28484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647700</xdr:colOff>
      <xdr:row>1</xdr:row>
      <xdr:rowOff>28575</xdr:rowOff>
    </xdr:from>
    <xdr:ext cx="7019925" cy="4619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36</xdr:col>
      <xdr:colOff>647700</xdr:colOff>
      <xdr:row>24</xdr:row>
      <xdr:rowOff>114300</xdr:rowOff>
    </xdr:from>
    <xdr:ext cx="7019925" cy="46196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36</xdr:col>
      <xdr:colOff>647700</xdr:colOff>
      <xdr:row>47</xdr:row>
      <xdr:rowOff>200025</xdr:rowOff>
    </xdr:from>
    <xdr:ext cx="7019925" cy="46196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26</xdr:col>
      <xdr:colOff>238125</xdr:colOff>
      <xdr:row>1</xdr:row>
      <xdr:rowOff>28575</xdr:rowOff>
    </xdr:from>
    <xdr:ext cx="7019925" cy="46196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26</xdr:col>
      <xdr:colOff>238125</xdr:colOff>
      <xdr:row>24</xdr:row>
      <xdr:rowOff>114300</xdr:rowOff>
    </xdr:from>
    <xdr:ext cx="7019925" cy="46196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26</xdr:col>
      <xdr:colOff>238125</xdr:colOff>
      <xdr:row>47</xdr:row>
      <xdr:rowOff>200025</xdr:rowOff>
    </xdr:from>
    <xdr:ext cx="7019925" cy="461962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4"/>
  <sheetViews>
    <sheetView workbookViewId="0"/>
  </sheetViews>
  <sheetFormatPr defaultColWidth="14.42578125" defaultRowHeight="15.75" customHeight="1" x14ac:dyDescent="0.2"/>
  <cols>
    <col min="1" max="1" width="5.42578125" customWidth="1"/>
    <col min="2" max="2" width="13" customWidth="1"/>
    <col min="3" max="3" width="10.85546875" customWidth="1"/>
    <col min="4" max="4" width="9.140625" customWidth="1"/>
    <col min="5" max="5" width="12.5703125" customWidth="1"/>
    <col min="6" max="6" width="12" customWidth="1"/>
    <col min="7" max="7" width="11.85546875" customWidth="1"/>
    <col min="8" max="8" width="16.42578125" customWidth="1"/>
    <col min="9" max="9" width="13" customWidth="1"/>
    <col min="10" max="10" width="11.42578125" customWidth="1"/>
    <col min="11" max="11" width="12" customWidth="1"/>
    <col min="12" max="12" width="11.42578125" customWidth="1"/>
    <col min="13" max="13" width="12.7109375" customWidth="1"/>
    <col min="14" max="14" width="13.5703125" customWidth="1"/>
    <col min="15" max="15" width="11.85546875" customWidth="1"/>
    <col min="16" max="16" width="11.5703125" customWidth="1"/>
    <col min="17" max="17" width="11" customWidth="1"/>
    <col min="18" max="18" width="11.7109375" customWidth="1"/>
    <col min="19" max="23" width="9.140625" customWidth="1"/>
    <col min="24" max="24" width="8.85546875" customWidth="1"/>
    <col min="25" max="25" width="167.85546875" customWidth="1"/>
  </cols>
  <sheetData>
    <row r="1" spans="1:25" x14ac:dyDescent="0.2">
      <c r="A1" s="1"/>
      <c r="B1" s="21" t="s">
        <v>0</v>
      </c>
      <c r="C1" s="22"/>
      <c r="D1" s="22"/>
      <c r="E1" s="22"/>
      <c r="F1" s="22"/>
      <c r="G1" s="22"/>
      <c r="I1" s="2"/>
      <c r="J1" s="2"/>
      <c r="K1" s="2" t="s">
        <v>1</v>
      </c>
      <c r="L1" s="2"/>
      <c r="M1" s="2"/>
      <c r="N1" s="2"/>
      <c r="T1" s="2"/>
      <c r="U1" s="2"/>
      <c r="V1" s="2"/>
      <c r="W1" s="2"/>
    </row>
    <row r="2" spans="1:25" x14ac:dyDescent="0.2">
      <c r="B2" s="21" t="s">
        <v>2</v>
      </c>
      <c r="C2" s="22"/>
      <c r="D2" s="22"/>
      <c r="E2" s="22"/>
      <c r="F2" s="22"/>
      <c r="G2" s="23" t="s">
        <v>3</v>
      </c>
      <c r="H2" s="3" t="s">
        <v>4</v>
      </c>
      <c r="I2" s="2"/>
      <c r="J2" s="2"/>
      <c r="K2" s="2"/>
      <c r="L2" s="2"/>
      <c r="M2" s="2"/>
      <c r="N2" s="2"/>
      <c r="T2" s="2"/>
      <c r="U2" s="2"/>
      <c r="V2" s="2"/>
      <c r="W2" s="2"/>
      <c r="X2" s="2"/>
    </row>
    <row r="3" spans="1:25" x14ac:dyDescent="0.2">
      <c r="A3" s="1"/>
      <c r="B3" s="3">
        <v>1</v>
      </c>
      <c r="C3" s="3">
        <v>2</v>
      </c>
      <c r="D3" s="3">
        <v>3</v>
      </c>
      <c r="E3" s="3">
        <v>4</v>
      </c>
      <c r="F3" s="3">
        <v>5</v>
      </c>
      <c r="G3" s="22"/>
      <c r="I3" s="2">
        <v>1</v>
      </c>
      <c r="J3" s="2">
        <v>2</v>
      </c>
      <c r="K3" s="2">
        <v>3</v>
      </c>
      <c r="L3" s="2">
        <v>4</v>
      </c>
      <c r="M3" s="2">
        <v>5</v>
      </c>
      <c r="N3" s="2" t="s">
        <v>3</v>
      </c>
      <c r="T3" s="2"/>
      <c r="U3" s="2"/>
      <c r="V3" s="2"/>
      <c r="W3" s="1"/>
      <c r="X3" s="4"/>
      <c r="Y3" s="4"/>
    </row>
    <row r="4" spans="1:25" x14ac:dyDescent="0.2">
      <c r="A4" s="3">
        <v>2</v>
      </c>
      <c r="B4" s="4">
        <f>10*60 + 25.146</f>
        <v>625.14599999999996</v>
      </c>
      <c r="C4" s="4">
        <f>10*60+41.353</f>
        <v>641.35299999999995</v>
      </c>
      <c r="D4" s="4">
        <f>10*60+23.864</f>
        <v>623.86400000000003</v>
      </c>
      <c r="E4" s="4">
        <f>10*60+23.182</f>
        <v>623.18200000000002</v>
      </c>
      <c r="F4" s="4">
        <f>10*60+41.469</f>
        <v>641.46900000000005</v>
      </c>
      <c r="G4" s="4">
        <f t="shared" ref="G4:G7" si="0">AVERAGE(B4:F4)</f>
        <v>631.00279999999998</v>
      </c>
      <c r="H4" s="5">
        <f t="shared" ref="H4:H7" si="1">$N$4/G4</f>
        <v>1.8668402105347233</v>
      </c>
      <c r="I4" s="4">
        <f>19*60+51.779</f>
        <v>1191.779</v>
      </c>
      <c r="J4" s="4">
        <f>19*60+51.244</f>
        <v>1191.2439999999999</v>
      </c>
      <c r="K4" s="4">
        <f>19*60+16.303</f>
        <v>1156.3030000000001</v>
      </c>
      <c r="L4" s="4">
        <f>19*60+19.972</f>
        <v>1159.972</v>
      </c>
      <c r="M4" s="4">
        <f>19*60+50.609</f>
        <v>1190.6089999999999</v>
      </c>
      <c r="N4" s="4">
        <f>AVERAGE(I4:M4)</f>
        <v>1177.9813999999999</v>
      </c>
      <c r="T4" s="4"/>
      <c r="U4" s="4"/>
      <c r="V4" s="4"/>
      <c r="W4" s="4"/>
      <c r="X4" s="4"/>
      <c r="Y4" s="4"/>
    </row>
    <row r="5" spans="1:25" x14ac:dyDescent="0.2">
      <c r="A5" s="3">
        <v>4</v>
      </c>
      <c r="B5" s="4">
        <f>5*60 + 14.387</f>
        <v>314.387</v>
      </c>
      <c r="C5" s="4">
        <f>5*60+20.763</f>
        <v>320.76299999999998</v>
      </c>
      <c r="D5" s="4">
        <f>5*60+13.111</f>
        <v>313.11099999999999</v>
      </c>
      <c r="E5" s="4">
        <f>5*60+13.004</f>
        <v>313.00400000000002</v>
      </c>
      <c r="F5" s="4">
        <f>5*60+20.163</f>
        <v>320.16300000000001</v>
      </c>
      <c r="G5" s="4">
        <f t="shared" si="0"/>
        <v>316.28559999999999</v>
      </c>
      <c r="H5" s="5">
        <f t="shared" si="1"/>
        <v>3.7244231163227157</v>
      </c>
      <c r="I5" s="4"/>
      <c r="J5" s="4"/>
      <c r="K5" s="4"/>
      <c r="L5" s="4"/>
      <c r="M5" s="4"/>
      <c r="N5" s="4"/>
      <c r="T5" s="4"/>
      <c r="U5" s="4"/>
      <c r="V5" s="4"/>
      <c r="W5" s="4"/>
      <c r="X5" s="4"/>
      <c r="Y5" s="4"/>
    </row>
    <row r="6" spans="1:25" x14ac:dyDescent="0.2">
      <c r="A6" s="3">
        <v>6</v>
      </c>
      <c r="B6" s="4">
        <f>3*60+29.975</f>
        <v>209.97499999999999</v>
      </c>
      <c r="C6" s="4">
        <f>3*60+33.65</f>
        <v>213.65</v>
      </c>
      <c r="D6" s="4">
        <f>3*60+54.581</f>
        <v>234.58100000000002</v>
      </c>
      <c r="E6" s="4">
        <f>3*60+29.536</f>
        <v>209.536</v>
      </c>
      <c r="F6" s="4">
        <f>3*60+33.963</f>
        <v>213.96299999999999</v>
      </c>
      <c r="G6" s="4">
        <f t="shared" si="0"/>
        <v>216.34099999999998</v>
      </c>
      <c r="H6" s="5">
        <f t="shared" si="1"/>
        <v>5.4450215169570262</v>
      </c>
      <c r="I6" s="4"/>
      <c r="J6" s="4"/>
      <c r="K6" s="4"/>
      <c r="L6" s="4"/>
      <c r="M6" s="4"/>
      <c r="N6" s="4"/>
      <c r="T6" s="4"/>
      <c r="U6" s="4"/>
      <c r="V6" s="4"/>
      <c r="W6" s="4"/>
      <c r="X6" s="4"/>
      <c r="Y6" s="4"/>
    </row>
    <row r="7" spans="1:25" x14ac:dyDescent="0.2">
      <c r="A7" s="3">
        <v>8</v>
      </c>
      <c r="B7" s="4">
        <f>2*60+38.723</f>
        <v>158.72300000000001</v>
      </c>
      <c r="C7" s="4">
        <f>2*60+46.247</f>
        <v>166.24700000000001</v>
      </c>
      <c r="D7" s="4">
        <f>2*60+37.959</f>
        <v>157.959</v>
      </c>
      <c r="E7" s="4">
        <f>2*60+37.983</f>
        <v>157.983</v>
      </c>
      <c r="F7" s="4">
        <f>2*60+42.513</f>
        <v>162.51300000000001</v>
      </c>
      <c r="G7" s="4">
        <f t="shared" si="0"/>
        <v>160.685</v>
      </c>
      <c r="H7" s="5">
        <f t="shared" si="1"/>
        <v>7.3309979151756535</v>
      </c>
      <c r="I7" s="4"/>
      <c r="J7" s="4"/>
      <c r="K7" s="4"/>
      <c r="L7" s="4"/>
      <c r="M7" s="4"/>
      <c r="N7" s="4"/>
      <c r="T7" s="4"/>
      <c r="U7" s="4"/>
      <c r="V7" s="4"/>
      <c r="W7" s="4"/>
      <c r="X7" s="4"/>
      <c r="Y7" s="4"/>
    </row>
    <row r="8" spans="1:25" x14ac:dyDescent="0.2">
      <c r="A8" s="3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T8" s="4"/>
      <c r="U8" s="4"/>
      <c r="V8" s="4"/>
      <c r="W8" s="4"/>
      <c r="X8" s="4"/>
      <c r="Y8" s="4"/>
    </row>
    <row r="9" spans="1:25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T9" s="4"/>
      <c r="U9" s="4"/>
      <c r="V9" s="4"/>
      <c r="W9" s="4"/>
      <c r="X9" s="4"/>
      <c r="Y9" s="4"/>
    </row>
    <row r="10" spans="1:25" x14ac:dyDescent="0.2">
      <c r="A10" s="3"/>
      <c r="B10" s="4"/>
      <c r="C10" s="4"/>
      <c r="D10" s="4"/>
      <c r="E10" s="4"/>
      <c r="F10" s="4"/>
      <c r="G10" s="4"/>
      <c r="H10" s="4"/>
      <c r="I10" s="21" t="s">
        <v>5</v>
      </c>
      <c r="J10" s="22"/>
      <c r="K10" s="22"/>
      <c r="L10" s="22"/>
      <c r="M10" s="22"/>
      <c r="N10" s="22"/>
      <c r="T10" s="4"/>
      <c r="U10" s="4"/>
      <c r="V10" s="4"/>
      <c r="W10" s="4"/>
      <c r="X10" s="4"/>
      <c r="Y10" s="4"/>
    </row>
    <row r="11" spans="1:25" x14ac:dyDescent="0.2">
      <c r="A11" s="3"/>
      <c r="B11" s="4"/>
      <c r="C11" s="4"/>
      <c r="D11" s="4"/>
      <c r="E11" s="4"/>
      <c r="F11" s="4"/>
      <c r="G11" s="4"/>
      <c r="H11" s="4"/>
      <c r="I11" s="21" t="s">
        <v>2</v>
      </c>
      <c r="J11" s="22"/>
      <c r="K11" s="22"/>
      <c r="L11" s="22"/>
      <c r="M11" s="22"/>
      <c r="N11" s="23" t="s">
        <v>3</v>
      </c>
      <c r="T11" s="4"/>
      <c r="U11" s="4"/>
      <c r="V11" s="4"/>
      <c r="W11" s="4"/>
      <c r="X11" s="4"/>
      <c r="Y11" s="4"/>
    </row>
    <row r="12" spans="1:25" x14ac:dyDescent="0.2">
      <c r="A12" s="3"/>
      <c r="B12" s="4"/>
      <c r="C12" s="4"/>
      <c r="D12" s="4"/>
      <c r="E12" s="4"/>
      <c r="F12" s="4"/>
      <c r="G12" s="4"/>
      <c r="H12" s="4"/>
      <c r="I12" s="3">
        <v>1</v>
      </c>
      <c r="J12" s="3">
        <v>2</v>
      </c>
      <c r="K12" s="3">
        <v>3</v>
      </c>
      <c r="L12" s="3">
        <v>4</v>
      </c>
      <c r="M12" s="3">
        <v>5</v>
      </c>
      <c r="N12" s="22"/>
      <c r="T12" s="4"/>
      <c r="U12" s="4"/>
      <c r="V12" s="4"/>
      <c r="W12" s="4"/>
      <c r="X12" s="4"/>
      <c r="Y12" s="4"/>
    </row>
    <row r="13" spans="1:25" x14ac:dyDescent="0.2">
      <c r="A13" s="3"/>
      <c r="B13" s="4"/>
      <c r="C13" s="4"/>
      <c r="D13" s="4"/>
      <c r="E13" s="4"/>
      <c r="F13" s="4"/>
      <c r="G13" s="4"/>
      <c r="H13" s="4"/>
      <c r="I13" s="4">
        <v>18.620999999999999</v>
      </c>
      <c r="J13" s="4">
        <v>18.727</v>
      </c>
      <c r="K13" s="4">
        <v>18.552</v>
      </c>
      <c r="L13" s="4">
        <v>18.623000000000001</v>
      </c>
      <c r="M13" s="4">
        <v>18.728999999999999</v>
      </c>
      <c r="N13" s="4">
        <f>AVERAGE(I13:M13)</f>
        <v>18.650399999999998</v>
      </c>
      <c r="T13" s="4"/>
      <c r="U13" s="4"/>
      <c r="V13" s="4"/>
      <c r="W13" s="4"/>
      <c r="X13" s="4"/>
      <c r="Y13" s="4"/>
    </row>
    <row r="14" spans="1:25" x14ac:dyDescent="0.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T14" s="4"/>
      <c r="U14" s="4"/>
      <c r="V14" s="4"/>
      <c r="W14" s="4"/>
      <c r="X14" s="4"/>
      <c r="Y14" s="4"/>
    </row>
    <row r="15" spans="1:25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6</v>
      </c>
      <c r="N15" s="4">
        <f>N4/N13</f>
        <v>63.161186891433964</v>
      </c>
      <c r="T15" s="4"/>
      <c r="U15" s="4"/>
      <c r="V15" s="4"/>
      <c r="W15" s="4"/>
      <c r="X15" s="4"/>
      <c r="Y15" s="4"/>
    </row>
    <row r="16" spans="1:25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 s="3"/>
      <c r="B17" s="4"/>
      <c r="C17" s="4"/>
      <c r="D17" s="4"/>
      <c r="E17" s="4"/>
      <c r="F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6"/>
      <c r="Y17" s="4"/>
    </row>
    <row r="18" spans="1:25" x14ac:dyDescent="0.2">
      <c r="A18" s="3"/>
      <c r="F18" s="4"/>
      <c r="G18" s="4"/>
      <c r="H18" s="4"/>
      <c r="I18" s="4"/>
      <c r="J18" s="4"/>
      <c r="K18" s="4"/>
      <c r="Q18" s="4"/>
      <c r="R18" s="4"/>
      <c r="S18" s="4"/>
      <c r="T18" s="4"/>
      <c r="U18" s="4"/>
      <c r="V18" s="4"/>
      <c r="W18" s="4"/>
      <c r="X18" s="6"/>
      <c r="Y18" s="4"/>
    </row>
    <row r="19" spans="1:25" x14ac:dyDescent="0.2">
      <c r="Q19" s="4"/>
      <c r="R19" s="4"/>
      <c r="S19" s="4"/>
      <c r="T19" s="4"/>
      <c r="U19" s="4"/>
      <c r="V19" s="4"/>
      <c r="W19" s="4"/>
      <c r="X19" s="6"/>
      <c r="Y19" s="4"/>
    </row>
    <row r="20" spans="1:2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N20" s="6"/>
      <c r="O20" s="6"/>
      <c r="P20" s="4"/>
      <c r="Q20" s="4"/>
      <c r="R20" s="4"/>
      <c r="S20" s="6"/>
      <c r="T20" s="6"/>
      <c r="U20" s="6"/>
      <c r="V20" s="6"/>
      <c r="W20" s="6"/>
      <c r="X20" s="6"/>
      <c r="Y20" s="6"/>
    </row>
    <row r="21" spans="1:25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Q21" s="4"/>
      <c r="R21" s="4"/>
      <c r="S21" s="6"/>
      <c r="T21" s="6"/>
      <c r="U21" s="6"/>
      <c r="V21" s="6"/>
      <c r="W21" s="6"/>
      <c r="X21" s="6"/>
      <c r="Y21" s="6"/>
    </row>
    <row r="22" spans="1:25" x14ac:dyDescent="0.2">
      <c r="A22" s="6"/>
      <c r="B22" s="6"/>
      <c r="C22" s="6"/>
      <c r="G22" s="6"/>
      <c r="K22" s="6"/>
      <c r="L22" s="6"/>
      <c r="N22" s="6"/>
      <c r="O22" s="6"/>
      <c r="P22" s="4"/>
      <c r="Q22" s="4"/>
      <c r="R22" s="4"/>
      <c r="S22" s="6"/>
      <c r="T22" s="6"/>
      <c r="U22" s="6"/>
      <c r="V22" s="6"/>
      <c r="W22" s="6"/>
      <c r="X22" s="6"/>
      <c r="Y22" s="6"/>
    </row>
    <row r="23" spans="1:25" x14ac:dyDescent="0.2">
      <c r="A23" s="6"/>
      <c r="B23" s="6"/>
      <c r="C23" s="6"/>
      <c r="G23" s="6"/>
      <c r="K23" s="6"/>
      <c r="L23" s="6"/>
      <c r="N23" s="6"/>
      <c r="O23" s="6"/>
      <c r="P23" s="4"/>
      <c r="Q23" s="4"/>
      <c r="R23" s="4"/>
      <c r="S23" s="6"/>
      <c r="T23" s="6"/>
      <c r="U23" s="6"/>
      <c r="V23" s="6"/>
      <c r="W23" s="6"/>
      <c r="X23" s="6"/>
      <c r="Y23" s="6"/>
    </row>
    <row r="24" spans="1:25" x14ac:dyDescent="0.2">
      <c r="A24" s="6"/>
      <c r="B24" s="6"/>
      <c r="C24" s="6"/>
      <c r="G24" s="6"/>
      <c r="K24" s="6"/>
      <c r="L24" s="6"/>
      <c r="N24" s="6"/>
      <c r="O24" s="6"/>
      <c r="P24" s="4"/>
      <c r="Q24" s="4"/>
      <c r="R24" s="4"/>
      <c r="S24" s="6"/>
      <c r="T24" s="6"/>
      <c r="U24" s="6"/>
      <c r="V24" s="6"/>
      <c r="W24" s="6"/>
      <c r="X24" s="6"/>
      <c r="Y24" s="6"/>
    </row>
    <row r="25" spans="1:25" x14ac:dyDescent="0.2">
      <c r="A25" s="7">
        <v>1</v>
      </c>
      <c r="B25" s="4" t="s">
        <v>7</v>
      </c>
      <c r="C25" s="4" t="s">
        <v>8</v>
      </c>
      <c r="D25" s="4" t="s">
        <v>9</v>
      </c>
      <c r="E25" s="4" t="s">
        <v>10</v>
      </c>
      <c r="F25" s="4" t="s">
        <v>11</v>
      </c>
      <c r="G25" s="6"/>
      <c r="K25" s="6"/>
      <c r="L25" s="6"/>
      <c r="N25" s="6"/>
      <c r="O25" s="6"/>
      <c r="P25" s="4"/>
      <c r="Q25" s="4"/>
      <c r="R25" s="4"/>
      <c r="S25" s="6"/>
      <c r="T25" s="6"/>
      <c r="U25" s="6"/>
      <c r="V25" s="6"/>
      <c r="W25" s="6"/>
      <c r="X25" s="6"/>
      <c r="Y25" s="6"/>
    </row>
    <row r="26" spans="1:25" x14ac:dyDescent="0.2">
      <c r="A26" s="7">
        <v>2</v>
      </c>
      <c r="B26" s="4" t="s">
        <v>12</v>
      </c>
      <c r="C26" s="4" t="s">
        <v>13</v>
      </c>
      <c r="D26" s="4" t="s">
        <v>14</v>
      </c>
      <c r="E26" s="4" t="s">
        <v>15</v>
      </c>
      <c r="F26" s="4" t="s">
        <v>16</v>
      </c>
      <c r="G26" s="6"/>
      <c r="K26" s="6"/>
      <c r="L26" s="6"/>
      <c r="N26" s="6"/>
      <c r="O26" s="6"/>
      <c r="P26" s="4"/>
      <c r="Q26" s="4"/>
      <c r="R26" s="4"/>
      <c r="S26" s="6"/>
      <c r="T26" s="6"/>
      <c r="U26" s="6"/>
      <c r="V26" s="6"/>
      <c r="W26" s="6"/>
      <c r="X26" s="6"/>
      <c r="Y26" s="6"/>
    </row>
    <row r="27" spans="1:25" x14ac:dyDescent="0.2">
      <c r="A27" s="7">
        <v>4</v>
      </c>
      <c r="B27" s="4" t="s">
        <v>17</v>
      </c>
      <c r="C27" s="4" t="s">
        <v>18</v>
      </c>
      <c r="D27" s="4" t="s">
        <v>19</v>
      </c>
      <c r="E27" s="4" t="s">
        <v>20</v>
      </c>
      <c r="F27" s="4" t="s">
        <v>21</v>
      </c>
      <c r="G27" s="6"/>
      <c r="K27" s="6"/>
      <c r="L27" s="6"/>
      <c r="N27" s="6"/>
      <c r="O27" s="6"/>
      <c r="P27" s="4"/>
      <c r="Q27" s="4"/>
      <c r="R27" s="4"/>
      <c r="S27" s="6"/>
      <c r="T27" s="6"/>
      <c r="U27" s="6"/>
      <c r="V27" s="6"/>
      <c r="W27" s="6"/>
      <c r="X27" s="6"/>
      <c r="Y27" s="6"/>
    </row>
    <row r="28" spans="1:25" x14ac:dyDescent="0.2">
      <c r="A28" s="7">
        <v>6</v>
      </c>
      <c r="B28" s="4" t="s">
        <v>22</v>
      </c>
      <c r="C28" s="4" t="s">
        <v>23</v>
      </c>
      <c r="D28" s="4" t="s">
        <v>24</v>
      </c>
      <c r="E28" s="4" t="s">
        <v>25</v>
      </c>
      <c r="F28" s="4" t="s">
        <v>26</v>
      </c>
      <c r="G28" s="6"/>
      <c r="K28" s="6"/>
      <c r="L28" s="6"/>
      <c r="N28" s="6"/>
      <c r="O28" s="6"/>
      <c r="P28" s="4"/>
      <c r="Q28" s="4"/>
      <c r="R28" s="4"/>
      <c r="S28" s="6"/>
      <c r="T28" s="6"/>
      <c r="U28" s="6"/>
      <c r="V28" s="6"/>
      <c r="W28" s="6"/>
      <c r="X28" s="6"/>
      <c r="Y28" s="6"/>
    </row>
    <row r="29" spans="1:25" x14ac:dyDescent="0.2">
      <c r="A29" s="7">
        <v>8</v>
      </c>
      <c r="B29" s="4" t="s">
        <v>27</v>
      </c>
      <c r="C29" s="4" t="s">
        <v>28</v>
      </c>
      <c r="D29" s="4" t="s">
        <v>29</v>
      </c>
      <c r="E29" s="4" t="s">
        <v>30</v>
      </c>
      <c r="F29" s="4" t="s">
        <v>31</v>
      </c>
      <c r="G29" s="6"/>
      <c r="K29" s="6"/>
      <c r="L29" s="6"/>
      <c r="M29" s="6"/>
      <c r="N29" s="6"/>
      <c r="O29" s="6"/>
      <c r="P29" s="4"/>
      <c r="Q29" s="4"/>
      <c r="R29" s="4"/>
      <c r="S29" s="6"/>
      <c r="T29" s="6"/>
      <c r="U29" s="6"/>
      <c r="V29" s="6"/>
      <c r="W29" s="6"/>
      <c r="X29" s="6"/>
      <c r="Y29" s="6"/>
    </row>
    <row r="30" spans="1:25" x14ac:dyDescent="0.2">
      <c r="A30" s="6"/>
      <c r="B30" s="6"/>
      <c r="C30" s="6"/>
      <c r="G30" s="6"/>
      <c r="K30" s="6"/>
      <c r="L30" s="6"/>
      <c r="M30" s="6"/>
      <c r="N30" s="6"/>
      <c r="O30" s="6"/>
      <c r="P30" s="4"/>
      <c r="Q30" s="4"/>
      <c r="R30" s="4"/>
      <c r="S30" s="6"/>
      <c r="T30" s="6"/>
      <c r="U30" s="6"/>
      <c r="V30" s="6"/>
      <c r="W30" s="6"/>
      <c r="X30" s="6"/>
      <c r="Y30" s="6"/>
    </row>
    <row r="31" spans="1:25" x14ac:dyDescent="0.2">
      <c r="G31" s="6"/>
      <c r="K31" s="6"/>
      <c r="L31" s="6"/>
      <c r="M31" s="6"/>
      <c r="N31" s="6"/>
      <c r="O31" s="6"/>
      <c r="P31" s="4"/>
      <c r="Q31" s="4"/>
      <c r="R31" s="4"/>
      <c r="S31" s="6"/>
      <c r="T31" s="6"/>
      <c r="U31" s="6"/>
      <c r="V31" s="6"/>
      <c r="W31" s="6"/>
      <c r="X31" s="6"/>
      <c r="Y31" s="6"/>
    </row>
    <row r="32" spans="1:25" x14ac:dyDescent="0.2">
      <c r="A32" s="6"/>
      <c r="B32" s="6"/>
      <c r="C32" s="6"/>
      <c r="G32" s="6"/>
      <c r="K32" s="6"/>
      <c r="L32" s="6"/>
      <c r="M32" s="6"/>
      <c r="N32" s="6"/>
      <c r="O32" s="6"/>
      <c r="P32" s="4"/>
      <c r="Q32" s="4"/>
      <c r="R32" s="4"/>
      <c r="S32" s="6"/>
      <c r="T32" s="6"/>
      <c r="U32" s="6"/>
      <c r="V32" s="6"/>
      <c r="W32" s="6"/>
      <c r="X32" s="6"/>
      <c r="Y32" s="6"/>
    </row>
    <row r="33" spans="1:25" x14ac:dyDescent="0.2">
      <c r="A33" s="6"/>
      <c r="B33" s="6"/>
      <c r="C33" s="6"/>
      <c r="G33" s="6"/>
      <c r="K33" s="6"/>
      <c r="L33" s="6"/>
      <c r="M33" s="6"/>
      <c r="N33" s="6"/>
      <c r="O33" s="6"/>
      <c r="P33" s="4"/>
      <c r="Q33" s="4"/>
      <c r="R33" s="4"/>
      <c r="S33" s="6"/>
      <c r="T33" s="6"/>
      <c r="U33" s="6"/>
      <c r="V33" s="6"/>
      <c r="W33" s="6"/>
      <c r="X33" s="6"/>
      <c r="Y33" s="6"/>
    </row>
    <row r="34" spans="1:25" x14ac:dyDescent="0.2">
      <c r="A34" s="6"/>
      <c r="B34" s="6"/>
      <c r="C34" s="6"/>
      <c r="G34" s="6"/>
      <c r="K34" s="6"/>
      <c r="L34" s="6"/>
      <c r="M34" s="6"/>
      <c r="N34" s="6"/>
      <c r="O34" s="6"/>
      <c r="P34" s="4"/>
      <c r="Q34" s="4"/>
      <c r="R34" s="4"/>
      <c r="S34" s="6"/>
      <c r="T34" s="6"/>
      <c r="U34" s="6"/>
      <c r="V34" s="6"/>
      <c r="W34" s="6"/>
      <c r="X34" s="6"/>
      <c r="Y34" s="6"/>
    </row>
  </sheetData>
  <mergeCells count="6">
    <mergeCell ref="B1:G1"/>
    <mergeCell ref="B2:F2"/>
    <mergeCell ref="G2:G3"/>
    <mergeCell ref="I10:N10"/>
    <mergeCell ref="I11:M11"/>
    <mergeCell ref="N11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V75"/>
  <sheetViews>
    <sheetView tabSelected="1" topLeftCell="B1" workbookViewId="0">
      <selection sqref="A1:M1"/>
    </sheetView>
  </sheetViews>
  <sheetFormatPr defaultColWidth="14.42578125" defaultRowHeight="15.75" customHeight="1" x14ac:dyDescent="0.2"/>
  <cols>
    <col min="1" max="1" width="7.7109375" customWidth="1"/>
    <col min="2" max="3" width="12.5703125" customWidth="1"/>
    <col min="4" max="13" width="12.28515625" customWidth="1"/>
    <col min="14" max="14" width="8.85546875" customWidth="1"/>
    <col min="15" max="15" width="12.5703125" customWidth="1"/>
    <col min="16" max="16" width="12.140625" customWidth="1"/>
    <col min="17" max="17" width="12.28515625" customWidth="1"/>
    <col min="18" max="21" width="11.140625" customWidth="1"/>
    <col min="22" max="22" width="12.28515625" customWidth="1"/>
    <col min="23" max="23" width="10.140625" customWidth="1"/>
    <col min="24" max="24" width="10" customWidth="1"/>
    <col min="25" max="48" width="10.140625" customWidth="1"/>
  </cols>
  <sheetData>
    <row r="1" spans="1:48" x14ac:dyDescent="0.2">
      <c r="A1" s="25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1" t="s">
        <v>5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">
      <c r="A2" s="24" t="s">
        <v>32</v>
      </c>
      <c r="B2" s="24" t="s">
        <v>33</v>
      </c>
      <c r="C2" s="21" t="s">
        <v>2</v>
      </c>
      <c r="D2" s="22"/>
      <c r="E2" s="22"/>
      <c r="F2" s="22"/>
      <c r="G2" s="22"/>
      <c r="H2" s="22"/>
      <c r="I2" s="22"/>
      <c r="J2" s="22"/>
      <c r="K2" s="22"/>
      <c r="L2" s="22"/>
      <c r="M2" s="23" t="s">
        <v>3</v>
      </c>
      <c r="N2" s="24" t="s">
        <v>32</v>
      </c>
      <c r="O2" s="21" t="s">
        <v>2</v>
      </c>
      <c r="P2" s="22"/>
      <c r="Q2" s="22"/>
      <c r="R2" s="22"/>
      <c r="S2" s="22"/>
      <c r="T2" s="22"/>
      <c r="U2" s="22"/>
      <c r="V2" s="22"/>
      <c r="W2" s="22"/>
      <c r="X2" s="22"/>
      <c r="Y2" s="23" t="s">
        <v>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">
      <c r="A3" s="22"/>
      <c r="B3" s="22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22"/>
      <c r="N3" s="22"/>
      <c r="O3" s="3">
        <v>1</v>
      </c>
      <c r="P3" s="3">
        <v>2</v>
      </c>
      <c r="Q3" s="3">
        <v>3</v>
      </c>
      <c r="R3" s="3">
        <v>4</v>
      </c>
      <c r="S3" s="3">
        <v>5</v>
      </c>
      <c r="T3" s="3">
        <v>6</v>
      </c>
      <c r="U3" s="3">
        <v>7</v>
      </c>
      <c r="V3" s="3">
        <v>8</v>
      </c>
      <c r="W3" s="3">
        <v>9</v>
      </c>
      <c r="X3" s="3">
        <v>10</v>
      </c>
      <c r="Y3" s="22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">
      <c r="A4" s="23">
        <v>10</v>
      </c>
      <c r="B4" s="8">
        <v>1</v>
      </c>
      <c r="C4" s="9">
        <v>1.07191E-4</v>
      </c>
      <c r="D4" s="9">
        <v>1.1526700000000001E-4</v>
      </c>
      <c r="E4" s="9">
        <v>1.15907E-4</v>
      </c>
      <c r="F4" s="9">
        <v>1.2722699999999999E-4</v>
      </c>
      <c r="G4" s="9">
        <v>1.0980300000000001E-4</v>
      </c>
      <c r="H4" s="9">
        <v>1.1605E-4</v>
      </c>
      <c r="I4" s="9">
        <v>1.08262E-4</v>
      </c>
      <c r="J4" s="9">
        <v>8.0314499999999998E-5</v>
      </c>
      <c r="K4" s="9">
        <v>1.26551E-4</v>
      </c>
      <c r="L4" s="9">
        <v>1.01869E-4</v>
      </c>
      <c r="M4" s="9">
        <f t="shared" ref="M4:M73" si="0">AVERAGE(C4:L4)</f>
        <v>1.1084415000000001E-4</v>
      </c>
      <c r="N4" s="10">
        <v>40</v>
      </c>
      <c r="O4" s="9">
        <v>0.42099999999999999</v>
      </c>
      <c r="P4" s="9">
        <v>0.40200000000000002</v>
      </c>
      <c r="Q4" s="9">
        <v>0.39400000000000002</v>
      </c>
      <c r="R4" s="9">
        <v>0.432</v>
      </c>
      <c r="S4" s="9">
        <v>0.41899999999999998</v>
      </c>
      <c r="T4" s="9">
        <v>0.40699999999999997</v>
      </c>
      <c r="U4" s="9">
        <v>0.42299999999999999</v>
      </c>
      <c r="V4" s="9">
        <v>0.39</v>
      </c>
      <c r="W4" s="9">
        <v>0.40500000000000003</v>
      </c>
      <c r="X4" s="9">
        <v>0.39200000000000002</v>
      </c>
      <c r="Y4" s="9">
        <f t="shared" ref="Y4:Y13" si="1">AVERAGE(O4:X4)</f>
        <v>0.40850000000000009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x14ac:dyDescent="0.2">
      <c r="A5" s="22"/>
      <c r="B5" s="8">
        <v>2</v>
      </c>
      <c r="C5" s="9">
        <v>2.1595300000000001E-4</v>
      </c>
      <c r="D5" s="9">
        <v>2.1939099999999999E-4</v>
      </c>
      <c r="E5" s="9">
        <v>2.3435E-4</v>
      </c>
      <c r="F5" s="9">
        <v>1.53599E-4</v>
      </c>
      <c r="G5" s="9">
        <v>2.39273E-4</v>
      </c>
      <c r="H5" s="9">
        <v>2.1361700000000001E-4</v>
      </c>
      <c r="I5" s="9">
        <v>2.3652499999999999E-4</v>
      </c>
      <c r="J5" s="9">
        <v>2.1581500000000001E-4</v>
      </c>
      <c r="K5" s="9">
        <v>2.1570899999999999E-4</v>
      </c>
      <c r="L5" s="9">
        <v>2.2822000000000001E-4</v>
      </c>
      <c r="M5" s="9">
        <f t="shared" si="0"/>
        <v>2.1724520000000001E-4</v>
      </c>
      <c r="N5" s="10">
        <v>80</v>
      </c>
      <c r="O5" s="9">
        <v>0.40899999999999997</v>
      </c>
      <c r="P5" s="9">
        <v>0.40400000000000003</v>
      </c>
      <c r="Q5" s="9">
        <v>0.41699999999999998</v>
      </c>
      <c r="R5" s="9">
        <v>0.41699999999999998</v>
      </c>
      <c r="S5" s="9">
        <v>0.39600000000000002</v>
      </c>
      <c r="T5" s="9">
        <v>0.40500000000000003</v>
      </c>
      <c r="U5" s="9">
        <v>0.39200000000000002</v>
      </c>
      <c r="V5" s="9">
        <v>0.38800000000000001</v>
      </c>
      <c r="W5" s="9">
        <v>0.36799999999999999</v>
      </c>
      <c r="X5" s="9">
        <v>0.39900000000000002</v>
      </c>
      <c r="Y5" s="9">
        <f t="shared" si="1"/>
        <v>0.39950000000000002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48" x14ac:dyDescent="0.2">
      <c r="A6" s="22"/>
      <c r="B6" s="8">
        <v>4</v>
      </c>
      <c r="C6" s="9">
        <v>2.1707599999999999E-4</v>
      </c>
      <c r="D6" s="9">
        <v>1.6369E-4</v>
      </c>
      <c r="E6" s="9">
        <v>2.05066E-4</v>
      </c>
      <c r="F6" s="9">
        <v>3.0794600000000002E-4</v>
      </c>
      <c r="G6" s="9">
        <v>2.18154E-4</v>
      </c>
      <c r="H6" s="9">
        <v>2.6405800000000001E-4</v>
      </c>
      <c r="I6" s="9">
        <v>2.4238600000000001E-4</v>
      </c>
      <c r="J6" s="9">
        <v>2.0323100000000001E-4</v>
      </c>
      <c r="K6" s="9">
        <v>2.4485499999999999E-4</v>
      </c>
      <c r="L6" s="9">
        <v>2.3064799999999999E-4</v>
      </c>
      <c r="M6" s="9">
        <f t="shared" si="0"/>
        <v>2.2971099999999998E-4</v>
      </c>
      <c r="N6" s="10">
        <v>160</v>
      </c>
      <c r="O6" s="9">
        <v>0.4</v>
      </c>
      <c r="P6" s="9">
        <v>0.40500000000000003</v>
      </c>
      <c r="Q6" s="9">
        <v>0.39300000000000002</v>
      </c>
      <c r="R6" s="9">
        <v>0.38400000000000001</v>
      </c>
      <c r="S6" s="9">
        <v>0.38</v>
      </c>
      <c r="T6" s="9">
        <v>0.40799999999999997</v>
      </c>
      <c r="U6" s="9">
        <v>0.38200000000000001</v>
      </c>
      <c r="V6" s="9">
        <v>0.40400000000000003</v>
      </c>
      <c r="W6" s="9">
        <v>0.38800000000000001</v>
      </c>
      <c r="X6" s="9">
        <v>0.41599999999999998</v>
      </c>
      <c r="Y6" s="9">
        <f t="shared" si="1"/>
        <v>0.39599999999999996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48" x14ac:dyDescent="0.2">
      <c r="A7" s="22"/>
      <c r="B7" s="8">
        <v>8</v>
      </c>
      <c r="C7" s="9">
        <v>3.4386799999999999E-4</v>
      </c>
      <c r="D7" s="9">
        <v>2.9524E-4</v>
      </c>
      <c r="E7" s="9">
        <v>4.1294999999999998E-4</v>
      </c>
      <c r="F7" s="9">
        <v>3.4903899999999999E-4</v>
      </c>
      <c r="G7" s="9">
        <v>3.6005999999999999E-4</v>
      </c>
      <c r="H7" s="9">
        <v>3.36542E-4</v>
      </c>
      <c r="I7" s="9">
        <v>3.6329100000000002E-4</v>
      </c>
      <c r="J7" s="9">
        <v>3.3942E-4</v>
      </c>
      <c r="K7" s="9">
        <v>3.2904800000000002E-4</v>
      </c>
      <c r="L7" s="9">
        <v>3.3298900000000001E-4</v>
      </c>
      <c r="M7" s="9">
        <f t="shared" si="0"/>
        <v>3.4624470000000002E-4</v>
      </c>
      <c r="N7" s="10">
        <v>320</v>
      </c>
      <c r="O7" s="9">
        <v>0.42</v>
      </c>
      <c r="P7" s="9">
        <v>0.40799999999999997</v>
      </c>
      <c r="Q7" s="9">
        <v>0.40899999999999997</v>
      </c>
      <c r="R7" s="9">
        <v>0.40300000000000002</v>
      </c>
      <c r="S7" s="9">
        <v>0.41799999999999998</v>
      </c>
      <c r="T7" s="9">
        <v>0.41099999999999998</v>
      </c>
      <c r="U7" s="9">
        <v>0.40300000000000002</v>
      </c>
      <c r="V7" s="9">
        <v>0.39100000000000001</v>
      </c>
      <c r="W7" s="9">
        <v>0.40300000000000002</v>
      </c>
      <c r="X7" s="9">
        <v>0.40799999999999997</v>
      </c>
      <c r="Y7" s="9">
        <f t="shared" si="1"/>
        <v>0.40739999999999998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48" x14ac:dyDescent="0.2">
      <c r="A8" s="22"/>
      <c r="B8" s="8">
        <v>10</v>
      </c>
      <c r="C8" s="9">
        <v>4.5016899999999999E-4</v>
      </c>
      <c r="D8" s="9">
        <v>3.2781299999999999E-4</v>
      </c>
      <c r="E8" s="9">
        <v>3.4057299999999999E-4</v>
      </c>
      <c r="F8" s="9">
        <v>4.0057E-4</v>
      </c>
      <c r="G8" s="9">
        <v>3.5111000000000002E-4</v>
      </c>
      <c r="H8" s="9">
        <v>3.4287800000000002E-4</v>
      </c>
      <c r="I8" s="9">
        <v>3.7635300000000001E-4</v>
      </c>
      <c r="J8" s="9">
        <v>4.4052199999999999E-4</v>
      </c>
      <c r="K8" s="9">
        <v>3.0272400000000001E-3</v>
      </c>
      <c r="L8" s="9">
        <v>4.01634E-4</v>
      </c>
      <c r="M8" s="9">
        <f t="shared" si="0"/>
        <v>6.4588619999999988E-4</v>
      </c>
      <c r="N8" s="10">
        <v>640</v>
      </c>
      <c r="O8" s="9">
        <v>0.44</v>
      </c>
      <c r="P8" s="9">
        <v>0.42099999999999999</v>
      </c>
      <c r="Q8" s="9">
        <v>0.42299999999999999</v>
      </c>
      <c r="R8" s="9">
        <v>0.48599999999999999</v>
      </c>
      <c r="S8" s="9">
        <v>0.42399999999999999</v>
      </c>
      <c r="T8" s="9">
        <v>0.42499999999999999</v>
      </c>
      <c r="U8" s="9">
        <v>0.41599999999999998</v>
      </c>
      <c r="V8" s="9">
        <v>0.39600000000000002</v>
      </c>
      <c r="W8" s="9">
        <v>0.40500000000000003</v>
      </c>
      <c r="X8" s="9">
        <v>0.435</v>
      </c>
      <c r="Y8" s="9">
        <f t="shared" si="1"/>
        <v>0.42709999999999992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48" x14ac:dyDescent="0.2">
      <c r="A9" s="22"/>
      <c r="B9" s="8">
        <v>12</v>
      </c>
      <c r="C9" s="9">
        <v>4.7541199999999998E-4</v>
      </c>
      <c r="D9" s="9">
        <v>3.5925399999999999E-4</v>
      </c>
      <c r="E9" s="9">
        <v>4.9732400000000005E-4</v>
      </c>
      <c r="F9" s="9">
        <v>4.4494400000000001E-4</v>
      </c>
      <c r="G9" s="9">
        <v>4.2632199999999997E-4</v>
      </c>
      <c r="H9" s="9">
        <v>6.6904599999999996E-4</v>
      </c>
      <c r="I9" s="9">
        <v>2.3255100000000001E-2</v>
      </c>
      <c r="J9" s="9">
        <v>3.92345E-4</v>
      </c>
      <c r="K9" s="9">
        <v>4.54067E-4</v>
      </c>
      <c r="L9" s="9">
        <v>4.54697E-4</v>
      </c>
      <c r="M9" s="9">
        <f t="shared" si="0"/>
        <v>2.7428510999999997E-3</v>
      </c>
      <c r="N9" s="10">
        <v>1280</v>
      </c>
      <c r="O9" s="9">
        <v>0.498</v>
      </c>
      <c r="P9" s="9">
        <v>0.499</v>
      </c>
      <c r="Q9" s="9">
        <v>0.52600000000000002</v>
      </c>
      <c r="R9" s="9">
        <v>0.54400000000000004</v>
      </c>
      <c r="S9" s="9">
        <v>0.52</v>
      </c>
      <c r="T9" s="9">
        <v>0.50700000000000001</v>
      </c>
      <c r="U9" s="9">
        <v>0.47499999999999998</v>
      </c>
      <c r="V9" s="9">
        <v>0.498</v>
      </c>
      <c r="W9" s="9">
        <v>0.50900000000000001</v>
      </c>
      <c r="X9" s="9">
        <v>0.53400000000000003</v>
      </c>
      <c r="Y9" s="9">
        <f t="shared" si="1"/>
        <v>0.51100000000000001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48" x14ac:dyDescent="0.2">
      <c r="A10" s="22"/>
      <c r="B10" s="8">
        <v>16</v>
      </c>
      <c r="C10" s="9">
        <v>1.0670199999999999E-3</v>
      </c>
      <c r="D10" s="9">
        <v>5.5972899999999999E-2</v>
      </c>
      <c r="E10" s="9">
        <v>6.4593300000000006E-2</v>
      </c>
      <c r="F10" s="9">
        <v>6.6953999999999998E-3</v>
      </c>
      <c r="G10" s="9">
        <v>0.134322</v>
      </c>
      <c r="H10" s="9">
        <v>5.58275E-3</v>
      </c>
      <c r="I10" s="9">
        <v>0.159307</v>
      </c>
      <c r="J10" s="9">
        <v>0.157415</v>
      </c>
      <c r="K10" s="9">
        <v>1.8228299999999999E-2</v>
      </c>
      <c r="L10" s="9">
        <v>0.16097600000000001</v>
      </c>
      <c r="M10" s="9">
        <f t="shared" si="0"/>
        <v>7.6415967000000001E-2</v>
      </c>
      <c r="N10" s="10">
        <v>2560</v>
      </c>
      <c r="O10" s="9">
        <v>0.78500000000000003</v>
      </c>
      <c r="P10" s="9">
        <v>0.78100000000000003</v>
      </c>
      <c r="Q10" s="9">
        <v>0.77</v>
      </c>
      <c r="R10" s="9">
        <v>0.76300000000000001</v>
      </c>
      <c r="S10" s="9">
        <v>0.80300000000000005</v>
      </c>
      <c r="T10" s="9">
        <v>0.78500000000000003</v>
      </c>
      <c r="U10" s="9">
        <v>0.75800000000000001</v>
      </c>
      <c r="V10" s="9">
        <v>0.74</v>
      </c>
      <c r="W10" s="9">
        <v>0.80500000000000005</v>
      </c>
      <c r="X10" s="9">
        <v>0.75600000000000001</v>
      </c>
      <c r="Y10" s="9">
        <f t="shared" si="1"/>
        <v>0.77460000000000007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x14ac:dyDescent="0.2">
      <c r="A11" s="23">
        <v>20</v>
      </c>
      <c r="B11" s="8">
        <v>1</v>
      </c>
      <c r="C11" s="9">
        <v>6.1317999999999995E-4</v>
      </c>
      <c r="D11" s="9">
        <v>7.1655199999999997E-4</v>
      </c>
      <c r="E11" s="9">
        <v>7.1199399999999997E-4</v>
      </c>
      <c r="F11" s="9">
        <v>7.1359500000000003E-4</v>
      </c>
      <c r="G11" s="9">
        <v>6.5759399999999995E-4</v>
      </c>
      <c r="H11" s="9">
        <v>7.1107199999999998E-4</v>
      </c>
      <c r="I11" s="9">
        <v>5.2490299999999996E-4</v>
      </c>
      <c r="J11" s="9">
        <v>7.1477800000000001E-4</v>
      </c>
      <c r="K11" s="9">
        <v>6.0212000000000004E-4</v>
      </c>
      <c r="L11" s="9">
        <v>7.0620399999999999E-4</v>
      </c>
      <c r="M11" s="9">
        <f t="shared" si="0"/>
        <v>6.6719920000000012E-4</v>
      </c>
      <c r="N11" s="10">
        <v>5120</v>
      </c>
      <c r="O11" s="9">
        <v>2.044</v>
      </c>
      <c r="P11" s="9">
        <v>2.0579999999999998</v>
      </c>
      <c r="Q11" s="9">
        <v>2.012</v>
      </c>
      <c r="R11" s="9">
        <v>2.0270000000000001</v>
      </c>
      <c r="S11" s="9">
        <v>2.0880000000000001</v>
      </c>
      <c r="T11" s="9">
        <v>2.1509999999999998</v>
      </c>
      <c r="U11" s="9">
        <v>2.0430000000000001</v>
      </c>
      <c r="V11" s="9">
        <v>2</v>
      </c>
      <c r="W11" s="9">
        <v>2.04</v>
      </c>
      <c r="X11" s="9">
        <v>2.024</v>
      </c>
      <c r="Y11" s="9">
        <f t="shared" si="1"/>
        <v>2.0487000000000002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x14ac:dyDescent="0.2">
      <c r="A12" s="22"/>
      <c r="B12" s="8">
        <v>2</v>
      </c>
      <c r="C12" s="9">
        <v>4.93506E-4</v>
      </c>
      <c r="D12" s="9">
        <v>5.4200899999999998E-4</v>
      </c>
      <c r="E12" s="9">
        <v>5.60203E-4</v>
      </c>
      <c r="F12" s="9">
        <v>4.8348100000000001E-4</v>
      </c>
      <c r="G12" s="9">
        <v>4.9495599999999996E-4</v>
      </c>
      <c r="H12" s="9">
        <v>4.9791799999999997E-4</v>
      </c>
      <c r="I12" s="9">
        <v>4.7534299999999998E-4</v>
      </c>
      <c r="J12" s="9">
        <v>5.2514300000000005E-4</v>
      </c>
      <c r="K12" s="9">
        <v>4.9173100000000003E-4</v>
      </c>
      <c r="L12" s="9">
        <v>4.9922599999999997E-4</v>
      </c>
      <c r="M12" s="9">
        <f t="shared" si="0"/>
        <v>5.0635160000000003E-4</v>
      </c>
      <c r="N12" s="10">
        <v>10240</v>
      </c>
      <c r="O12" s="9">
        <v>7.0890000000000004</v>
      </c>
      <c r="P12" s="9">
        <v>7.21</v>
      </c>
      <c r="Q12" s="9">
        <v>7.0949999999999998</v>
      </c>
      <c r="R12" s="9">
        <v>7.1470000000000002</v>
      </c>
      <c r="S12" s="9">
        <v>7.1529999999999996</v>
      </c>
      <c r="T12" s="9">
        <v>7.0190000000000001</v>
      </c>
      <c r="U12" s="9">
        <v>7.149</v>
      </c>
      <c r="V12" s="9">
        <v>7.0620000000000003</v>
      </c>
      <c r="W12" s="9">
        <v>6.9980000000000002</v>
      </c>
      <c r="X12" s="9">
        <v>7.0860000000000003</v>
      </c>
      <c r="Y12" s="9">
        <f t="shared" si="1"/>
        <v>7.1007999999999996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x14ac:dyDescent="0.2">
      <c r="A13" s="22"/>
      <c r="B13" s="8">
        <v>4</v>
      </c>
      <c r="C13" s="9">
        <v>4.42564E-4</v>
      </c>
      <c r="D13" s="9">
        <v>3.6712399999999998E-4</v>
      </c>
      <c r="E13" s="9">
        <v>4.76818E-4</v>
      </c>
      <c r="F13" s="9">
        <v>3.6903499999999998E-4</v>
      </c>
      <c r="G13" s="9">
        <v>4.2447900000000001E-4</v>
      </c>
      <c r="H13" s="9">
        <v>3.3697300000000001E-4</v>
      </c>
      <c r="I13" s="9">
        <v>4.6398099999999997E-4</v>
      </c>
      <c r="J13" s="9">
        <v>3.75981E-4</v>
      </c>
      <c r="K13" s="9">
        <v>4.7146699999999999E-4</v>
      </c>
      <c r="L13" s="9">
        <v>4.4443E-4</v>
      </c>
      <c r="M13" s="9">
        <f t="shared" si="0"/>
        <v>4.1728520000000005E-4</v>
      </c>
      <c r="N13" s="3">
        <v>20480</v>
      </c>
      <c r="O13" s="9">
        <v>27.225999999999999</v>
      </c>
      <c r="P13" s="9">
        <v>27.581</v>
      </c>
      <c r="Q13" s="9">
        <v>29.547999999999998</v>
      </c>
      <c r="R13" s="9">
        <v>27.15</v>
      </c>
      <c r="S13" s="9">
        <v>27.513999999999999</v>
      </c>
      <c r="T13" s="9">
        <v>28.167000000000002</v>
      </c>
      <c r="U13" s="9">
        <v>27.173999999999999</v>
      </c>
      <c r="V13" s="9">
        <v>27.154</v>
      </c>
      <c r="W13" s="9">
        <v>27.170999999999999</v>
      </c>
      <c r="X13" s="9">
        <v>27.510999999999999</v>
      </c>
      <c r="Y13" s="9">
        <f t="shared" si="1"/>
        <v>27.619600000000002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x14ac:dyDescent="0.2">
      <c r="A14" s="22"/>
      <c r="B14" s="8">
        <v>8</v>
      </c>
      <c r="C14" s="9">
        <v>4.0795600000000001E-4</v>
      </c>
      <c r="D14" s="9">
        <v>3.92352E-4</v>
      </c>
      <c r="E14" s="9">
        <v>4.7590499999999999E-4</v>
      </c>
      <c r="F14" s="9">
        <v>4.2549100000000001E-4</v>
      </c>
      <c r="G14" s="9">
        <v>4.8211700000000001E-4</v>
      </c>
      <c r="H14" s="9">
        <v>5.4748499999999999E-3</v>
      </c>
      <c r="I14" s="9">
        <v>4.5179600000000002E-4</v>
      </c>
      <c r="J14" s="9">
        <v>4.0246900000000003E-4</v>
      </c>
      <c r="K14" s="9">
        <v>4.3080700000000001E-4</v>
      </c>
      <c r="L14" s="9">
        <v>4.1439200000000003E-4</v>
      </c>
      <c r="M14" s="9">
        <f t="shared" si="0"/>
        <v>9.3581350000000003E-4</v>
      </c>
      <c r="N14" s="3"/>
      <c r="O14" s="4"/>
      <c r="P14" s="23" t="s">
        <v>34</v>
      </c>
      <c r="Q14" s="22"/>
      <c r="R14" s="22"/>
      <c r="S14" s="22"/>
      <c r="T14" s="4"/>
      <c r="V14" s="4"/>
      <c r="W14" s="4"/>
      <c r="X14" s="4"/>
      <c r="Y14" s="4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x14ac:dyDescent="0.2">
      <c r="A15" s="22"/>
      <c r="B15" s="8">
        <v>10</v>
      </c>
      <c r="C15" s="9">
        <v>5.3159400000000003E-4</v>
      </c>
      <c r="D15" s="9">
        <v>4.3321499999999998E-4</v>
      </c>
      <c r="E15" s="9">
        <v>4.7488199999999998E-4</v>
      </c>
      <c r="F15" s="9">
        <v>4.8043199999999998E-4</v>
      </c>
      <c r="G15" s="9">
        <v>5.11182E-4</v>
      </c>
      <c r="H15" s="9">
        <v>5.6781699999999997E-4</v>
      </c>
      <c r="I15" s="9">
        <v>4.03397E-4</v>
      </c>
      <c r="J15" s="9">
        <v>4.4360500000000002E-4</v>
      </c>
      <c r="K15" s="9">
        <v>4.9461999999999998E-4</v>
      </c>
      <c r="L15" s="9">
        <v>5.21215E-4</v>
      </c>
      <c r="M15" s="9">
        <f t="shared" si="0"/>
        <v>4.8619590000000001E-4</v>
      </c>
      <c r="N15" s="3"/>
      <c r="O15" s="4"/>
      <c r="P15" s="1" t="s">
        <v>35</v>
      </c>
      <c r="Q15" s="1" t="s">
        <v>36</v>
      </c>
      <c r="R15" s="1" t="s">
        <v>37</v>
      </c>
      <c r="S15" s="1" t="s">
        <v>38</v>
      </c>
      <c r="U15" s="4"/>
      <c r="V15" s="4"/>
      <c r="W15" s="4"/>
      <c r="X15" s="4"/>
      <c r="Y15" s="4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x14ac:dyDescent="0.2">
      <c r="A16" s="22"/>
      <c r="B16" s="8">
        <v>12</v>
      </c>
      <c r="C16" s="9">
        <v>5.2680800000000003E-4</v>
      </c>
      <c r="D16" s="9">
        <v>4.6763600000000001E-4</v>
      </c>
      <c r="E16" s="9">
        <v>5.3158899999999995E-4</v>
      </c>
      <c r="F16" s="9">
        <v>4.8504499999999997E-4</v>
      </c>
      <c r="G16" s="9">
        <v>5.4747300000000004E-4</v>
      </c>
      <c r="H16" s="9">
        <v>5.85977E-4</v>
      </c>
      <c r="I16" s="9">
        <v>5.4525699999999995E-4</v>
      </c>
      <c r="J16" s="9">
        <v>1.1835400000000001E-3</v>
      </c>
      <c r="K16" s="9">
        <v>5.6096300000000004E-4</v>
      </c>
      <c r="L16" s="9">
        <v>5.7469200000000002E-4</v>
      </c>
      <c r="M16" s="9">
        <f t="shared" si="0"/>
        <v>6.008980000000001E-4</v>
      </c>
      <c r="N16" s="3"/>
      <c r="O16" s="4"/>
      <c r="P16" s="2">
        <v>1</v>
      </c>
      <c r="Q16" s="23">
        <v>10</v>
      </c>
      <c r="R16" s="11">
        <v>0.92295931757080996</v>
      </c>
      <c r="S16" s="11">
        <f>1-(((1-R16)*(Q16-1))/(Q16-P16-1))</f>
        <v>0.91332923226716123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2">
      <c r="A17" s="22"/>
      <c r="B17" s="8">
        <v>16</v>
      </c>
      <c r="C17" s="9">
        <v>6.0208400000000004E-3</v>
      </c>
      <c r="D17" s="9">
        <v>1.03935E-2</v>
      </c>
      <c r="E17" s="9">
        <v>5.4096900000000003E-2</v>
      </c>
      <c r="F17" s="9">
        <v>1.5878099999999999E-2</v>
      </c>
      <c r="G17" s="9">
        <v>5.9389999999999998E-2</v>
      </c>
      <c r="H17" s="9">
        <v>0.209316</v>
      </c>
      <c r="I17" s="9">
        <v>1.7169400000000001E-2</v>
      </c>
      <c r="J17" s="9">
        <v>3.1392799999999999E-3</v>
      </c>
      <c r="K17" s="9">
        <v>5.8026199999999997E-3</v>
      </c>
      <c r="L17" s="9">
        <v>0.15041299999999999</v>
      </c>
      <c r="M17" s="9">
        <f t="shared" si="0"/>
        <v>5.3161963999999992E-2</v>
      </c>
      <c r="N17" s="3"/>
      <c r="O17" s="4"/>
      <c r="P17" s="2">
        <v>2</v>
      </c>
      <c r="Q17" s="22"/>
      <c r="R17" s="11">
        <v>0.99999827047932999</v>
      </c>
      <c r="S17" s="11">
        <f>1-(((1-R17)*(Q16-1))/(Q16-P17-1))</f>
        <v>0.99999777633056708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2">
      <c r="A18" s="23">
        <v>40</v>
      </c>
      <c r="B18" s="8">
        <v>1</v>
      </c>
      <c r="C18" s="9">
        <v>4.19134E-3</v>
      </c>
      <c r="D18" s="9">
        <v>4.8272899999999997E-3</v>
      </c>
      <c r="E18" s="9">
        <v>5.23005E-3</v>
      </c>
      <c r="F18" s="9">
        <v>5.2486099999999999E-3</v>
      </c>
      <c r="G18" s="9">
        <v>5.2495199999999997E-3</v>
      </c>
      <c r="H18" s="9">
        <v>5.24553E-3</v>
      </c>
      <c r="I18" s="9">
        <v>5.2272000000000004E-3</v>
      </c>
      <c r="J18" s="9">
        <v>4.9282900000000001E-3</v>
      </c>
      <c r="K18" s="9">
        <v>5.2360599999999998E-3</v>
      </c>
      <c r="L18" s="9">
        <v>5.2349199999999997E-3</v>
      </c>
      <c r="M18" s="9">
        <f t="shared" si="0"/>
        <v>5.0618809999999998E-3</v>
      </c>
      <c r="N18" s="3"/>
      <c r="O18" s="4"/>
      <c r="P18" s="2">
        <v>3</v>
      </c>
      <c r="Q18" s="22"/>
      <c r="R18" s="11">
        <v>0.99999856244187002</v>
      </c>
      <c r="S18" s="11">
        <f>1-(((1-R18)*(Q16-1))/(Q16-P18-1))</f>
        <v>0.99999784366280497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2">
      <c r="A19" s="22"/>
      <c r="B19" s="8">
        <v>2</v>
      </c>
      <c r="C19" s="9">
        <v>2.80481E-3</v>
      </c>
      <c r="D19" s="9">
        <v>2.93078E-3</v>
      </c>
      <c r="E19" s="9">
        <v>2.7644800000000001E-3</v>
      </c>
      <c r="F19" s="9">
        <v>2.8465299999999999E-3</v>
      </c>
      <c r="G19" s="9">
        <v>2.8119600000000001E-3</v>
      </c>
      <c r="H19" s="9">
        <v>2.8728E-3</v>
      </c>
      <c r="I19" s="9">
        <v>2.85534E-3</v>
      </c>
      <c r="J19" s="9">
        <v>2.7949899999999998E-3</v>
      </c>
      <c r="K19" s="9">
        <v>2.8046500000000001E-3</v>
      </c>
      <c r="L19" s="9">
        <v>2.8304300000000001E-3</v>
      </c>
      <c r="M19" s="9">
        <f t="shared" si="0"/>
        <v>2.8316770000000003E-3</v>
      </c>
      <c r="O19" s="4"/>
      <c r="S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2">
      <c r="A20" s="22"/>
      <c r="B20" s="8">
        <v>4</v>
      </c>
      <c r="C20" s="9">
        <v>1.6223399999999999E-3</v>
      </c>
      <c r="D20" s="9">
        <v>1.6120399999999999E-3</v>
      </c>
      <c r="E20" s="9">
        <v>1.72174E-3</v>
      </c>
      <c r="F20" s="9">
        <v>1.5870599999999999E-3</v>
      </c>
      <c r="G20" s="9">
        <v>1.6956300000000001E-3</v>
      </c>
      <c r="H20" s="9">
        <v>1.6309E-3</v>
      </c>
      <c r="I20" s="9">
        <v>1.6152199999999999E-3</v>
      </c>
      <c r="J20" s="9">
        <v>1.6322699999999999E-3</v>
      </c>
      <c r="K20" s="9">
        <v>1.6745799999999999E-3</v>
      </c>
      <c r="L20" s="9">
        <v>1.6514500000000001E-3</v>
      </c>
      <c r="M20" s="9">
        <f t="shared" si="0"/>
        <v>1.6443230000000001E-3</v>
      </c>
      <c r="N20" s="25" t="s">
        <v>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48" x14ac:dyDescent="0.2">
      <c r="A21" s="22"/>
      <c r="B21" s="8">
        <v>8</v>
      </c>
      <c r="C21" s="9">
        <v>1.1102200000000001E-3</v>
      </c>
      <c r="D21" s="9">
        <v>1.0797199999999999E-3</v>
      </c>
      <c r="E21" s="9">
        <v>1.14627E-3</v>
      </c>
      <c r="F21" s="9">
        <v>1.0484400000000001E-3</v>
      </c>
      <c r="G21" s="9">
        <v>1.04609E-3</v>
      </c>
      <c r="H21" s="9">
        <v>1.2016399999999999E-3</v>
      </c>
      <c r="I21" s="9">
        <v>0.170962</v>
      </c>
      <c r="J21" s="9">
        <v>1.0394E-3</v>
      </c>
      <c r="K21" s="9">
        <v>1.1424600000000001E-3</v>
      </c>
      <c r="L21" s="9">
        <v>1.106E-3</v>
      </c>
      <c r="M21" s="9">
        <f t="shared" si="0"/>
        <v>1.8088224E-2</v>
      </c>
      <c r="N21" s="24" t="s">
        <v>32</v>
      </c>
      <c r="O21" s="21" t="s">
        <v>2</v>
      </c>
      <c r="P21" s="22"/>
      <c r="Q21" s="22"/>
      <c r="R21" s="22"/>
      <c r="S21" s="22"/>
      <c r="T21" s="22"/>
      <c r="U21" s="22"/>
      <c r="V21" s="22"/>
      <c r="W21" s="22"/>
      <c r="X21" s="22"/>
      <c r="Y21" s="23" t="s">
        <v>3</v>
      </c>
    </row>
    <row r="22" spans="1:48" x14ac:dyDescent="0.2">
      <c r="A22" s="22"/>
      <c r="B22" s="8">
        <v>10</v>
      </c>
      <c r="C22" s="9">
        <v>1.0677E-3</v>
      </c>
      <c r="D22" s="9">
        <v>1.1055100000000001E-3</v>
      </c>
      <c r="E22" s="9">
        <v>9.9455099999999999E-4</v>
      </c>
      <c r="F22" s="9">
        <v>1.07095E-3</v>
      </c>
      <c r="G22" s="9">
        <v>1.07631E-3</v>
      </c>
      <c r="H22" s="9">
        <v>1.12032E-3</v>
      </c>
      <c r="I22" s="9">
        <v>9.810000000000001E-4</v>
      </c>
      <c r="J22" s="9">
        <v>1.00742E-3</v>
      </c>
      <c r="K22" s="9">
        <v>9.8388399999999997E-4</v>
      </c>
      <c r="L22" s="9">
        <v>1.0837799999999999E-3</v>
      </c>
      <c r="M22" s="9">
        <f t="shared" si="0"/>
        <v>1.0491424999999998E-3</v>
      </c>
      <c r="N22" s="22"/>
      <c r="O22" s="3">
        <v>1</v>
      </c>
      <c r="P22" s="3">
        <v>2</v>
      </c>
      <c r="Q22" s="3">
        <v>3</v>
      </c>
      <c r="R22" s="3">
        <v>4</v>
      </c>
      <c r="S22" s="3">
        <v>5</v>
      </c>
      <c r="T22" s="3">
        <v>6</v>
      </c>
      <c r="U22" s="3">
        <v>7</v>
      </c>
      <c r="V22" s="3">
        <v>8</v>
      </c>
      <c r="W22" s="3">
        <v>9</v>
      </c>
      <c r="X22" s="3">
        <v>10</v>
      </c>
      <c r="Y22" s="22"/>
    </row>
    <row r="23" spans="1:48" x14ac:dyDescent="0.2">
      <c r="A23" s="22"/>
      <c r="B23" s="8">
        <v>12</v>
      </c>
      <c r="C23" s="9">
        <v>9.5441700000000005E-4</v>
      </c>
      <c r="D23" s="9">
        <v>9.6955299999999995E-4</v>
      </c>
      <c r="E23" s="9">
        <v>1.0558200000000001E-3</v>
      </c>
      <c r="F23" s="9">
        <v>9.7371899999999995E-4</v>
      </c>
      <c r="G23" s="9">
        <v>9.6276100000000002E-4</v>
      </c>
      <c r="H23" s="9">
        <v>9.4810000000000001E-4</v>
      </c>
      <c r="I23" s="9">
        <v>9.7544799999999996E-4</v>
      </c>
      <c r="J23" s="9">
        <v>1.0137499999999999E-3</v>
      </c>
      <c r="K23" s="9">
        <v>1.0588100000000001E-3</v>
      </c>
      <c r="L23" s="9">
        <v>1.0178100000000001E-3</v>
      </c>
      <c r="M23" s="9">
        <f t="shared" si="0"/>
        <v>9.930188000000003E-4</v>
      </c>
      <c r="N23" s="8">
        <v>10</v>
      </c>
      <c r="O23" s="9">
        <v>0.42399999999999999</v>
      </c>
      <c r="P23" s="9">
        <v>0.41</v>
      </c>
      <c r="Q23" s="9">
        <v>0.42399999999999999</v>
      </c>
      <c r="R23" s="9">
        <v>0.42</v>
      </c>
      <c r="S23" s="12">
        <v>0.41899999999999998</v>
      </c>
      <c r="T23" s="12">
        <v>0.42399999999999999</v>
      </c>
      <c r="U23" s="12">
        <v>0.41799999999999998</v>
      </c>
      <c r="V23" s="12">
        <v>0.39400000000000002</v>
      </c>
      <c r="W23" s="12">
        <v>0.40600000000000003</v>
      </c>
      <c r="X23" s="12">
        <v>0.39100000000000001</v>
      </c>
      <c r="Y23" s="9">
        <f t="shared" ref="Y23:Y32" si="2">AVERAGE(O23:X23)</f>
        <v>0.41300000000000009</v>
      </c>
    </row>
    <row r="24" spans="1:48" x14ac:dyDescent="0.2">
      <c r="A24" s="22"/>
      <c r="B24" s="8">
        <v>16</v>
      </c>
      <c r="C24" s="9">
        <v>2.8904099999999999E-2</v>
      </c>
      <c r="D24" s="9">
        <v>2.09626E-3</v>
      </c>
      <c r="E24" s="9">
        <v>5.1463099999999998E-2</v>
      </c>
      <c r="F24" s="9">
        <v>1.17149E-2</v>
      </c>
      <c r="G24" s="9">
        <v>2.1235500000000001E-3</v>
      </c>
      <c r="H24" s="9">
        <v>2.4809400000000001E-3</v>
      </c>
      <c r="I24" s="9">
        <v>3.5309599999999997E-2</v>
      </c>
      <c r="J24" s="9">
        <v>2.81035E-2</v>
      </c>
      <c r="K24" s="9">
        <v>3.1325400000000001E-3</v>
      </c>
      <c r="L24" s="9">
        <v>3.3782899999999998E-2</v>
      </c>
      <c r="M24" s="9">
        <f t="shared" si="0"/>
        <v>1.9911138999999998E-2</v>
      </c>
      <c r="N24" s="8">
        <v>20</v>
      </c>
      <c r="O24" s="9">
        <v>0.42199999999999999</v>
      </c>
      <c r="P24" s="9">
        <v>0.42199999999999999</v>
      </c>
      <c r="Q24" s="9">
        <v>0.41599999999999998</v>
      </c>
      <c r="R24" s="9">
        <v>0.38700000000000001</v>
      </c>
      <c r="S24" s="12">
        <v>0.40799999999999997</v>
      </c>
      <c r="T24" s="12">
        <v>0.40300000000000002</v>
      </c>
      <c r="U24" s="12">
        <v>0.40699999999999997</v>
      </c>
      <c r="V24" s="12">
        <v>0.40699999999999997</v>
      </c>
      <c r="W24" s="12">
        <v>0.41899999999999998</v>
      </c>
      <c r="X24" s="12">
        <v>0.38900000000000001</v>
      </c>
      <c r="Y24" s="9">
        <f t="shared" si="2"/>
        <v>0.40800000000000003</v>
      </c>
    </row>
    <row r="25" spans="1:48" x14ac:dyDescent="0.2">
      <c r="A25" s="23">
        <v>80</v>
      </c>
      <c r="B25" s="8">
        <v>1</v>
      </c>
      <c r="C25" s="9">
        <v>3.4623599999999997E-2</v>
      </c>
      <c r="D25" s="9">
        <v>3.2048599999999997E-2</v>
      </c>
      <c r="E25" s="9">
        <v>3.4101399999999997E-2</v>
      </c>
      <c r="F25" s="9">
        <v>3.46179E-2</v>
      </c>
      <c r="G25" s="9">
        <v>3.6511500000000002E-2</v>
      </c>
      <c r="H25" s="9">
        <v>3.6560599999999999E-2</v>
      </c>
      <c r="I25" s="9">
        <v>3.6595999999999997E-2</v>
      </c>
      <c r="J25" s="9">
        <v>3.6420399999999999E-2</v>
      </c>
      <c r="K25" s="9">
        <v>3.4331300000000002E-2</v>
      </c>
      <c r="L25" s="9">
        <v>3.5598699999999997E-2</v>
      </c>
      <c r="M25" s="9">
        <f t="shared" si="0"/>
        <v>3.5140999999999999E-2</v>
      </c>
      <c r="N25" s="10">
        <v>40</v>
      </c>
      <c r="O25" s="9">
        <v>0.44</v>
      </c>
      <c r="P25" s="9">
        <v>0.437</v>
      </c>
      <c r="Q25" s="9">
        <v>0.38900000000000001</v>
      </c>
      <c r="R25" s="9">
        <v>0.39200000000000002</v>
      </c>
      <c r="S25" s="12">
        <v>0.42</v>
      </c>
      <c r="T25" s="12">
        <v>0.42</v>
      </c>
      <c r="U25" s="12">
        <v>0.40699999999999997</v>
      </c>
      <c r="V25" s="12">
        <v>0.40799999999999997</v>
      </c>
      <c r="W25" s="12">
        <v>0.40500000000000003</v>
      </c>
      <c r="X25" s="12">
        <v>0.40799999999999997</v>
      </c>
      <c r="Y25" s="9">
        <f t="shared" si="2"/>
        <v>0.41260000000000002</v>
      </c>
    </row>
    <row r="26" spans="1:48" x14ac:dyDescent="0.2">
      <c r="A26" s="22"/>
      <c r="B26" s="8">
        <v>2</v>
      </c>
      <c r="C26" s="9">
        <v>1.9896299999999999E-2</v>
      </c>
      <c r="D26" s="9">
        <v>1.9834899999999999E-2</v>
      </c>
      <c r="E26" s="9">
        <v>2.0205299999999999E-2</v>
      </c>
      <c r="F26" s="9">
        <v>2.0156799999999999E-2</v>
      </c>
      <c r="G26" s="9">
        <v>1.9709899999999999E-2</v>
      </c>
      <c r="H26" s="9">
        <v>2.0021600000000001E-2</v>
      </c>
      <c r="I26" s="9">
        <v>2.0160500000000001E-2</v>
      </c>
      <c r="J26" s="9">
        <v>2.01573E-2</v>
      </c>
      <c r="K26" s="9">
        <v>2.0153299999999999E-2</v>
      </c>
      <c r="L26" s="9">
        <v>1.9819199999999999E-2</v>
      </c>
      <c r="M26" s="9">
        <f t="shared" si="0"/>
        <v>2.0011510000000003E-2</v>
      </c>
      <c r="N26" s="10">
        <v>80</v>
      </c>
      <c r="O26" s="9">
        <v>0.42099999999999999</v>
      </c>
      <c r="P26" s="9">
        <v>0.40100000000000002</v>
      </c>
      <c r="Q26" s="9">
        <v>0.4</v>
      </c>
      <c r="R26" s="9">
        <v>0.40500000000000003</v>
      </c>
      <c r="S26" s="12">
        <v>0.40600000000000003</v>
      </c>
      <c r="T26" s="12">
        <v>0.42099999999999999</v>
      </c>
      <c r="U26" s="12">
        <v>0.40600000000000003</v>
      </c>
      <c r="V26" s="12">
        <v>0.4</v>
      </c>
      <c r="W26" s="12">
        <v>0.40100000000000002</v>
      </c>
      <c r="X26" s="12">
        <v>0.41899999999999998</v>
      </c>
      <c r="Y26" s="9">
        <f t="shared" si="2"/>
        <v>0.40799999999999992</v>
      </c>
    </row>
    <row r="27" spans="1:48" x14ac:dyDescent="0.2">
      <c r="A27" s="22"/>
      <c r="B27" s="8">
        <v>4</v>
      </c>
      <c r="C27" s="9">
        <v>1.0732E-2</v>
      </c>
      <c r="D27" s="9">
        <v>1.07365E-2</v>
      </c>
      <c r="E27" s="9">
        <v>1.07064E-2</v>
      </c>
      <c r="F27" s="9">
        <v>1.0813100000000001E-2</v>
      </c>
      <c r="G27" s="9">
        <v>1.0790900000000001E-2</v>
      </c>
      <c r="H27" s="9">
        <v>1.0803699999999999E-2</v>
      </c>
      <c r="I27" s="9">
        <v>1.07957E-2</v>
      </c>
      <c r="J27" s="9">
        <v>1.08392E-2</v>
      </c>
      <c r="K27" s="9">
        <v>1.0787700000000001E-2</v>
      </c>
      <c r="L27" s="9">
        <v>1.0715499999999999E-2</v>
      </c>
      <c r="M27" s="9">
        <f t="shared" si="0"/>
        <v>1.077207E-2</v>
      </c>
      <c r="N27" s="10">
        <v>160</v>
      </c>
      <c r="O27" s="9">
        <v>0.42399999999999999</v>
      </c>
      <c r="P27" s="9">
        <v>0.38600000000000001</v>
      </c>
      <c r="Q27" s="9">
        <v>0.40300000000000002</v>
      </c>
      <c r="R27" s="9">
        <v>0.41799999999999998</v>
      </c>
      <c r="S27" s="12">
        <v>0.46700000000000003</v>
      </c>
      <c r="T27" s="12">
        <v>0.39300000000000002</v>
      </c>
      <c r="U27" s="12">
        <v>0.41</v>
      </c>
      <c r="V27" s="12">
        <v>0.42099999999999999</v>
      </c>
      <c r="W27" s="12">
        <v>0.38900000000000001</v>
      </c>
      <c r="X27" s="12">
        <v>0.39300000000000002</v>
      </c>
      <c r="Y27" s="9">
        <f t="shared" si="2"/>
        <v>0.41039999999999993</v>
      </c>
    </row>
    <row r="28" spans="1:48" x14ac:dyDescent="0.2">
      <c r="A28" s="22"/>
      <c r="B28" s="8">
        <v>8</v>
      </c>
      <c r="C28" s="9">
        <v>5.7633700000000003E-3</v>
      </c>
      <c r="D28" s="9">
        <v>5.74298E-3</v>
      </c>
      <c r="E28" s="9">
        <v>5.7687900000000002E-3</v>
      </c>
      <c r="F28" s="9">
        <v>5.9546399999999998E-3</v>
      </c>
      <c r="G28" s="9">
        <v>5.8662300000000001E-3</v>
      </c>
      <c r="H28" s="9">
        <v>5.8978299999999997E-3</v>
      </c>
      <c r="I28" s="9">
        <v>5.8704300000000003E-3</v>
      </c>
      <c r="J28" s="9">
        <v>5.8883599999999996E-3</v>
      </c>
      <c r="K28" s="9">
        <v>5.84521E-3</v>
      </c>
      <c r="L28" s="9">
        <v>5.7555100000000001E-3</v>
      </c>
      <c r="M28" s="9">
        <f t="shared" si="0"/>
        <v>5.8353350000000005E-3</v>
      </c>
      <c r="N28" s="10">
        <v>320</v>
      </c>
      <c r="O28" s="9">
        <v>0.45700000000000002</v>
      </c>
      <c r="P28" s="9">
        <v>0.40699999999999997</v>
      </c>
      <c r="Q28" s="9">
        <v>0.41899999999999998</v>
      </c>
      <c r="R28" s="9">
        <v>0.39200000000000002</v>
      </c>
      <c r="S28" s="12">
        <v>0.40600000000000003</v>
      </c>
      <c r="T28" s="12">
        <v>0.39700000000000002</v>
      </c>
      <c r="U28" s="12">
        <v>0.41899999999999998</v>
      </c>
      <c r="V28" s="12">
        <v>0.41899999999999998</v>
      </c>
      <c r="W28" s="12">
        <v>0.40899999999999997</v>
      </c>
      <c r="X28" s="12">
        <v>0.40600000000000003</v>
      </c>
      <c r="Y28" s="9">
        <f t="shared" si="2"/>
        <v>0.41309999999999991</v>
      </c>
    </row>
    <row r="29" spans="1:48" x14ac:dyDescent="0.2">
      <c r="A29" s="22"/>
      <c r="B29" s="8">
        <v>10</v>
      </c>
      <c r="C29" s="9">
        <v>4.81044E-3</v>
      </c>
      <c r="D29" s="9">
        <v>4.9270499999999997E-3</v>
      </c>
      <c r="E29" s="9">
        <v>4.8909699999999997E-3</v>
      </c>
      <c r="F29" s="9">
        <v>4.7927899999999999E-3</v>
      </c>
      <c r="G29" s="9">
        <v>4.9190400000000004E-3</v>
      </c>
      <c r="H29" s="9">
        <v>4.7640800000000004E-3</v>
      </c>
      <c r="I29" s="9">
        <v>4.87193E-3</v>
      </c>
      <c r="J29" s="9">
        <v>4.8356099999999997E-3</v>
      </c>
      <c r="K29" s="9">
        <v>4.9538000000000004E-3</v>
      </c>
      <c r="L29" s="9">
        <v>4.9311099999999998E-3</v>
      </c>
      <c r="M29" s="9">
        <f t="shared" si="0"/>
        <v>4.8696820000000002E-3</v>
      </c>
      <c r="N29" s="10">
        <v>640</v>
      </c>
      <c r="O29" s="9">
        <v>0.436</v>
      </c>
      <c r="P29" s="9">
        <v>0.434</v>
      </c>
      <c r="Q29" s="9">
        <v>0.42199999999999999</v>
      </c>
      <c r="R29" s="9">
        <v>0.44</v>
      </c>
      <c r="S29" s="12">
        <v>0.42499999999999999</v>
      </c>
      <c r="T29" s="12">
        <v>0.42599999999999999</v>
      </c>
      <c r="U29" s="12">
        <v>0.45300000000000001</v>
      </c>
      <c r="V29" s="12">
        <v>0.45</v>
      </c>
      <c r="W29" s="12">
        <v>0.42699999999999999</v>
      </c>
      <c r="X29" s="12">
        <v>0.43</v>
      </c>
      <c r="Y29" s="9">
        <f t="shared" si="2"/>
        <v>0.43430000000000002</v>
      </c>
    </row>
    <row r="30" spans="1:48" x14ac:dyDescent="0.2">
      <c r="A30" s="22"/>
      <c r="B30" s="8">
        <v>12</v>
      </c>
      <c r="C30" s="9">
        <v>4.1664099999999997E-3</v>
      </c>
      <c r="D30" s="9">
        <v>4.3114299999999998E-3</v>
      </c>
      <c r="E30" s="9">
        <v>4.1748799999999997E-3</v>
      </c>
      <c r="F30" s="9">
        <v>4.3021400000000003E-3</v>
      </c>
      <c r="G30" s="9">
        <v>4.2980600000000002E-3</v>
      </c>
      <c r="H30" s="9">
        <v>4.1904999999999998E-3</v>
      </c>
      <c r="I30" s="9">
        <v>4.1992499999999999E-3</v>
      </c>
      <c r="J30" s="9">
        <v>4.3575699999999998E-3</v>
      </c>
      <c r="K30" s="9">
        <v>4.2834199999999996E-3</v>
      </c>
      <c r="L30" s="9">
        <v>4.1526499999999999E-3</v>
      </c>
      <c r="M30" s="9">
        <f t="shared" si="0"/>
        <v>4.2436309999999994E-3</v>
      </c>
      <c r="N30" s="10">
        <v>1280</v>
      </c>
      <c r="O30" s="9">
        <v>0.52300000000000002</v>
      </c>
      <c r="P30" s="9">
        <v>0.496</v>
      </c>
      <c r="Q30" s="9">
        <v>0.50800000000000001</v>
      </c>
      <c r="R30" s="9">
        <v>0.51600000000000001</v>
      </c>
      <c r="S30" s="12">
        <v>0.51500000000000001</v>
      </c>
      <c r="T30" s="12">
        <v>0.53100000000000003</v>
      </c>
      <c r="U30" s="12">
        <v>0.51200000000000001</v>
      </c>
      <c r="V30" s="12">
        <v>0.501</v>
      </c>
      <c r="W30" s="12">
        <v>0.5</v>
      </c>
      <c r="X30" s="12">
        <v>0.51700000000000002</v>
      </c>
      <c r="Y30" s="9">
        <f t="shared" si="2"/>
        <v>0.51190000000000002</v>
      </c>
    </row>
    <row r="31" spans="1:48" x14ac:dyDescent="0.2">
      <c r="A31" s="22"/>
      <c r="B31" s="8">
        <v>16</v>
      </c>
      <c r="C31" s="9">
        <v>3.67227E-3</v>
      </c>
      <c r="D31" s="9">
        <v>3.5693700000000001E-3</v>
      </c>
      <c r="E31" s="9">
        <v>4.3922199999999996E-3</v>
      </c>
      <c r="F31" s="9">
        <v>3.57486E-3</v>
      </c>
      <c r="G31" s="9">
        <v>0.84098899999999999</v>
      </c>
      <c r="H31" s="9">
        <v>2.9995299999999999E-2</v>
      </c>
      <c r="I31" s="9">
        <v>3.8503500000000002E-3</v>
      </c>
      <c r="J31" s="9">
        <v>3.3928300000000002E-2</v>
      </c>
      <c r="K31" s="9">
        <v>0.21312700000000001</v>
      </c>
      <c r="L31" s="9">
        <v>1.3513600000000001E-2</v>
      </c>
      <c r="M31" s="9">
        <f t="shared" si="0"/>
        <v>0.11506122699999999</v>
      </c>
      <c r="N31" s="10">
        <v>2560</v>
      </c>
      <c r="O31" s="9">
        <v>0.79400000000000004</v>
      </c>
      <c r="P31" s="9">
        <v>0.79400000000000004</v>
      </c>
      <c r="Q31" s="9">
        <v>0.78800000000000003</v>
      </c>
      <c r="R31" s="9">
        <v>0.79600000000000004</v>
      </c>
      <c r="S31" s="12">
        <v>0.79300000000000004</v>
      </c>
      <c r="T31" s="12">
        <v>0.76100000000000001</v>
      </c>
      <c r="U31" s="12">
        <v>0.78500000000000003</v>
      </c>
      <c r="V31" s="12">
        <v>0.746</v>
      </c>
      <c r="W31" s="12">
        <v>0.76700000000000002</v>
      </c>
      <c r="X31" s="12">
        <v>0.76800000000000002</v>
      </c>
      <c r="Y31" s="9">
        <f t="shared" si="2"/>
        <v>0.77920000000000011</v>
      </c>
    </row>
    <row r="32" spans="1:48" x14ac:dyDescent="0.2">
      <c r="A32" s="23">
        <v>160</v>
      </c>
      <c r="B32" s="8">
        <v>1</v>
      </c>
      <c r="C32" s="9">
        <v>0.18434700000000001</v>
      </c>
      <c r="D32" s="9">
        <v>0.230684</v>
      </c>
      <c r="E32" s="9">
        <v>0.190939</v>
      </c>
      <c r="F32" s="9">
        <v>0.19056500000000001</v>
      </c>
      <c r="G32" s="9">
        <v>0.19104499999999999</v>
      </c>
      <c r="H32" s="9">
        <v>0.19114800000000001</v>
      </c>
      <c r="I32" s="9">
        <v>0.21893199999999999</v>
      </c>
      <c r="J32" s="9">
        <v>0.191943</v>
      </c>
      <c r="K32" s="9">
        <v>0.184755</v>
      </c>
      <c r="L32" s="9">
        <v>0.19168199999999999</v>
      </c>
      <c r="M32" s="9">
        <f t="shared" si="0"/>
        <v>0.19660399999999997</v>
      </c>
      <c r="N32" s="10">
        <v>5120</v>
      </c>
      <c r="O32" s="9">
        <v>2.0529999999999999</v>
      </c>
      <c r="P32" s="9">
        <v>2.0089999999999999</v>
      </c>
      <c r="Q32" s="9">
        <v>2.0059999999999998</v>
      </c>
      <c r="R32" s="9">
        <v>2.0640000000000001</v>
      </c>
      <c r="S32" s="12">
        <v>2.0569999999999999</v>
      </c>
      <c r="T32" s="12">
        <v>2.032</v>
      </c>
      <c r="U32" s="12">
        <v>2.0299999999999998</v>
      </c>
      <c r="V32" s="12">
        <v>1.9790000000000001</v>
      </c>
      <c r="W32" s="12">
        <v>2.0299999999999998</v>
      </c>
      <c r="X32" s="12">
        <v>2.004</v>
      </c>
      <c r="Y32" s="9">
        <f t="shared" si="2"/>
        <v>2.0264000000000002</v>
      </c>
    </row>
    <row r="33" spans="1:48" x14ac:dyDescent="0.2">
      <c r="A33" s="22"/>
      <c r="B33" s="8">
        <v>2</v>
      </c>
      <c r="C33" s="9">
        <v>0.113145</v>
      </c>
      <c r="D33" s="9">
        <v>0.117052</v>
      </c>
      <c r="E33" s="9">
        <v>0.114993</v>
      </c>
      <c r="F33" s="9">
        <v>0.11738800000000001</v>
      </c>
      <c r="G33" s="9">
        <v>0.116991</v>
      </c>
      <c r="H33" s="9">
        <v>0.117062</v>
      </c>
      <c r="I33" s="9">
        <v>0.13531299999999999</v>
      </c>
      <c r="J33" s="9">
        <v>0.116827</v>
      </c>
      <c r="K33" s="9">
        <v>0.122145</v>
      </c>
      <c r="L33" s="9">
        <v>0.117067</v>
      </c>
      <c r="M33" s="9">
        <f t="shared" si="0"/>
        <v>0.1187983</v>
      </c>
      <c r="N33" s="8">
        <v>10240</v>
      </c>
      <c r="P33" s="23" t="s">
        <v>34</v>
      </c>
      <c r="Q33" s="22"/>
      <c r="R33" s="22"/>
      <c r="S33" s="22"/>
      <c r="T33" s="4"/>
      <c r="U33" s="4"/>
      <c r="V33" s="4"/>
      <c r="W33" s="4"/>
      <c r="X33" s="4"/>
      <c r="Y33" s="9">
        <v>7.1007999999999996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x14ac:dyDescent="0.2">
      <c r="A34" s="22"/>
      <c r="B34" s="8">
        <v>4</v>
      </c>
      <c r="C34" s="9">
        <v>6.8151799999999998E-2</v>
      </c>
      <c r="D34" s="9">
        <v>6.8394200000000002E-2</v>
      </c>
      <c r="E34" s="9">
        <v>6.8197499999999994E-2</v>
      </c>
      <c r="F34" s="9">
        <v>6.8191399999999999E-2</v>
      </c>
      <c r="G34" s="9">
        <v>6.6769300000000004E-2</v>
      </c>
      <c r="H34" s="9">
        <v>6.8243600000000001E-2</v>
      </c>
      <c r="I34" s="9">
        <v>6.8060099999999998E-2</v>
      </c>
      <c r="J34" s="9">
        <v>6.8458699999999997E-2</v>
      </c>
      <c r="K34" s="9">
        <v>7.4834300000000006E-2</v>
      </c>
      <c r="L34" s="9">
        <v>6.8097400000000002E-2</v>
      </c>
      <c r="M34" s="9">
        <f t="shared" si="0"/>
        <v>6.8739830000000002E-2</v>
      </c>
      <c r="N34" s="8">
        <v>20480</v>
      </c>
      <c r="O34" s="4"/>
      <c r="P34" s="1" t="s">
        <v>35</v>
      </c>
      <c r="Q34" s="1" t="s">
        <v>36</v>
      </c>
      <c r="R34" s="1" t="s">
        <v>37</v>
      </c>
      <c r="S34" s="1" t="s">
        <v>38</v>
      </c>
      <c r="T34" s="4"/>
      <c r="U34" s="4"/>
      <c r="V34" s="4"/>
      <c r="W34" s="4"/>
      <c r="X34" s="4"/>
      <c r="Y34" s="9">
        <v>27.619600000000002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spans="1:48" x14ac:dyDescent="0.2">
      <c r="A35" s="22"/>
      <c r="B35" s="8">
        <v>8</v>
      </c>
      <c r="C35" s="9">
        <v>3.8231099999999997E-2</v>
      </c>
      <c r="D35" s="9">
        <v>3.8390300000000002E-2</v>
      </c>
      <c r="E35" s="9">
        <v>3.8549699999999999E-2</v>
      </c>
      <c r="F35" s="9">
        <v>3.8191900000000001E-2</v>
      </c>
      <c r="G35" s="9">
        <v>3.8588999999999998E-2</v>
      </c>
      <c r="H35" s="9">
        <v>3.82032E-2</v>
      </c>
      <c r="I35" s="9">
        <v>3.8250600000000003E-2</v>
      </c>
      <c r="J35" s="9">
        <v>3.8340300000000001E-2</v>
      </c>
      <c r="K35" s="9">
        <v>3.8195E-2</v>
      </c>
      <c r="L35" s="9">
        <v>3.8301500000000002E-2</v>
      </c>
      <c r="M35" s="9">
        <f t="shared" si="0"/>
        <v>3.8324259999999999E-2</v>
      </c>
      <c r="N35" s="4"/>
      <c r="O35" s="4"/>
      <c r="P35" s="2">
        <v>1</v>
      </c>
      <c r="Q35" s="23">
        <v>10</v>
      </c>
      <c r="R35" s="11">
        <v>0.91844726443746005</v>
      </c>
      <c r="S35" s="11">
        <f>1-(((1-R35)*(Q35-1))/(Q35-P35-1))</f>
        <v>0.90825317249214255</v>
      </c>
      <c r="T35" s="12"/>
      <c r="U35" s="4"/>
      <c r="V35" s="4"/>
      <c r="W35" s="4"/>
      <c r="X35" s="4"/>
      <c r="Y35" s="4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spans="1:48" x14ac:dyDescent="0.2">
      <c r="A36" s="22"/>
      <c r="B36" s="8">
        <v>10</v>
      </c>
      <c r="C36" s="9">
        <v>3.1650600000000001E-2</v>
      </c>
      <c r="D36" s="9">
        <v>3.1676999999999997E-2</v>
      </c>
      <c r="E36" s="9">
        <v>3.1680899999999998E-2</v>
      </c>
      <c r="F36" s="9">
        <v>3.1712200000000003E-2</v>
      </c>
      <c r="G36" s="9">
        <v>9.2864100000000005E-2</v>
      </c>
      <c r="H36" s="9">
        <v>3.2026199999999998E-2</v>
      </c>
      <c r="I36" s="9">
        <v>3.1895699999999999E-2</v>
      </c>
      <c r="J36" s="9">
        <v>3.1657999999999999E-2</v>
      </c>
      <c r="K36" s="9">
        <v>3.17186E-2</v>
      </c>
      <c r="L36" s="9">
        <v>4.8464300000000002E-2</v>
      </c>
      <c r="M36" s="9">
        <f t="shared" si="0"/>
        <v>3.9534760000000002E-2</v>
      </c>
      <c r="N36" s="4"/>
      <c r="O36" s="4"/>
      <c r="P36" s="2">
        <v>2</v>
      </c>
      <c r="Q36" s="22"/>
      <c r="R36" s="11">
        <v>0.99998629695371999</v>
      </c>
      <c r="S36" s="11">
        <f>1-(((1-R36)*(Q35-1))/(Q35-P36-1))</f>
        <v>0.99998238179763999</v>
      </c>
      <c r="T36" s="12">
        <f>1-S36</f>
        <v>1.7618202360014656E-5</v>
      </c>
      <c r="U36" s="4"/>
      <c r="V36" s="4"/>
      <c r="W36" s="4"/>
      <c r="X36" s="4"/>
      <c r="Y36" s="4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spans="1:48" x14ac:dyDescent="0.2">
      <c r="A37" s="22"/>
      <c r="B37" s="8">
        <v>12</v>
      </c>
      <c r="C37" s="9">
        <v>2.7184E-2</v>
      </c>
      <c r="D37" s="9">
        <v>2.7109899999999999E-2</v>
      </c>
      <c r="E37" s="9">
        <v>2.7333400000000001E-2</v>
      </c>
      <c r="F37" s="9">
        <v>2.7503099999999999E-2</v>
      </c>
      <c r="G37" s="9">
        <v>2.70707E-2</v>
      </c>
      <c r="H37" s="9">
        <v>2.70104E-2</v>
      </c>
      <c r="I37" s="9">
        <v>2.7109999999999999E-2</v>
      </c>
      <c r="J37" s="9">
        <v>2.70905E-2</v>
      </c>
      <c r="K37" s="9">
        <v>2.7383999999999999E-2</v>
      </c>
      <c r="L37" s="9">
        <v>2.73949E-2</v>
      </c>
      <c r="M37" s="9">
        <f t="shared" si="0"/>
        <v>2.7219089999999994E-2</v>
      </c>
      <c r="N37" s="4"/>
      <c r="O37" s="4"/>
      <c r="P37" s="2">
        <v>3</v>
      </c>
      <c r="Q37" s="22"/>
      <c r="R37" s="11">
        <v>0.99998841779661995</v>
      </c>
      <c r="S37" s="11">
        <f>1-(((1-R37)*(Q35-1))/(Q35-P37-1))</f>
        <v>0.99998262669492988</v>
      </c>
      <c r="T37" s="4"/>
      <c r="U37" s="4"/>
      <c r="V37" s="4"/>
      <c r="W37" s="4"/>
      <c r="X37" s="4"/>
      <c r="Y37" s="4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spans="1:48" x14ac:dyDescent="0.2">
      <c r="A38" s="22"/>
      <c r="B38" s="8">
        <v>16</v>
      </c>
      <c r="C38" s="9">
        <v>2.4394099999999998E-2</v>
      </c>
      <c r="D38" s="9">
        <v>2.16031E-2</v>
      </c>
      <c r="E38" s="9">
        <v>2.1683500000000001E-2</v>
      </c>
      <c r="F38" s="9">
        <v>7.0944400000000005E-2</v>
      </c>
      <c r="G38" s="9">
        <v>0.106159</v>
      </c>
      <c r="H38" s="9">
        <v>2.6374499999999999E-2</v>
      </c>
      <c r="I38" s="9">
        <v>9.4454899999999994E-2</v>
      </c>
      <c r="J38" s="9">
        <v>0.11787</v>
      </c>
      <c r="K38" s="9">
        <v>4.1288800000000001E-2</v>
      </c>
      <c r="L38" s="9">
        <v>2.70233E-2</v>
      </c>
      <c r="M38" s="9">
        <f t="shared" si="0"/>
        <v>5.5179560000000002E-2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spans="1:48" x14ac:dyDescent="0.2">
      <c r="A39" s="23">
        <v>320</v>
      </c>
      <c r="B39" s="8">
        <v>1</v>
      </c>
      <c r="C39" s="9">
        <v>1.1222300000000001</v>
      </c>
      <c r="D39" s="9">
        <v>1.11991</v>
      </c>
      <c r="E39" s="9">
        <v>1.1160699999999999</v>
      </c>
      <c r="F39" s="9">
        <v>1.1209800000000001</v>
      </c>
      <c r="G39" s="9">
        <v>1.1797899999999999</v>
      </c>
      <c r="H39" s="9">
        <v>1.1210199999999999</v>
      </c>
      <c r="I39" s="9">
        <v>1.1629</v>
      </c>
      <c r="J39" s="9">
        <v>1.12016</v>
      </c>
      <c r="K39" s="9">
        <v>1.1208499999999999</v>
      </c>
      <c r="L39" s="9">
        <v>1.1198999999999999</v>
      </c>
      <c r="M39" s="9">
        <f t="shared" si="0"/>
        <v>1.1303810000000001</v>
      </c>
      <c r="N39" s="25" t="s">
        <v>0</v>
      </c>
      <c r="O39" s="22"/>
      <c r="P39" s="22"/>
      <c r="Q39" s="22"/>
      <c r="R39" s="22"/>
      <c r="S39" s="22"/>
      <c r="T39" s="22"/>
      <c r="U39" s="22"/>
      <c r="V39" s="22"/>
      <c r="W39" s="22"/>
      <c r="X39" s="2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spans="1:48" x14ac:dyDescent="0.2">
      <c r="A40" s="22"/>
      <c r="B40" s="8">
        <v>2</v>
      </c>
      <c r="C40" s="9">
        <v>0.59286499999999998</v>
      </c>
      <c r="D40" s="9">
        <v>0.59310399999999996</v>
      </c>
      <c r="E40" s="9">
        <v>0.59380200000000005</v>
      </c>
      <c r="F40" s="9">
        <v>0.59238900000000005</v>
      </c>
      <c r="G40" s="9">
        <v>0.62115500000000001</v>
      </c>
      <c r="H40" s="9">
        <v>0.59270999999999996</v>
      </c>
      <c r="I40" s="9">
        <v>0.58970500000000003</v>
      </c>
      <c r="J40" s="9">
        <v>0.59259499999999998</v>
      </c>
      <c r="K40" s="9">
        <v>0.59293300000000004</v>
      </c>
      <c r="L40" s="9">
        <v>0.64305199999999996</v>
      </c>
      <c r="M40" s="9">
        <f t="shared" si="0"/>
        <v>0.60043100000000005</v>
      </c>
      <c r="N40" s="24" t="s">
        <v>32</v>
      </c>
      <c r="O40" s="21" t="s">
        <v>39</v>
      </c>
      <c r="P40" s="22"/>
      <c r="Q40" s="22"/>
      <c r="R40" s="22"/>
      <c r="S40" s="22"/>
      <c r="T40" s="22"/>
      <c r="U40" s="22"/>
      <c r="V40" s="23" t="s">
        <v>40</v>
      </c>
      <c r="W40" s="23" t="s">
        <v>41</v>
      </c>
      <c r="X40" s="2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8" x14ac:dyDescent="0.2">
      <c r="A41" s="22"/>
      <c r="B41" s="8">
        <v>4</v>
      </c>
      <c r="C41" s="9">
        <v>0.32709199999999999</v>
      </c>
      <c r="D41" s="9">
        <v>0.32708300000000001</v>
      </c>
      <c r="E41" s="9">
        <v>0.327816</v>
      </c>
      <c r="F41" s="9">
        <v>0.32681700000000002</v>
      </c>
      <c r="G41" s="9">
        <v>0.32747700000000002</v>
      </c>
      <c r="H41" s="9">
        <v>0.32736599999999999</v>
      </c>
      <c r="I41" s="9">
        <v>0.326984</v>
      </c>
      <c r="J41" s="9">
        <v>0.32752399999999998</v>
      </c>
      <c r="K41" s="9">
        <v>0.32768199999999997</v>
      </c>
      <c r="L41" s="9">
        <v>0.32438699999999998</v>
      </c>
      <c r="M41" s="9">
        <f t="shared" si="0"/>
        <v>0.32702279999999995</v>
      </c>
      <c r="N41" s="22"/>
      <c r="O41" s="13">
        <v>1</v>
      </c>
      <c r="P41" s="13">
        <v>2</v>
      </c>
      <c r="Q41" s="13">
        <v>4</v>
      </c>
      <c r="R41" s="13">
        <v>8</v>
      </c>
      <c r="S41" s="13">
        <v>10</v>
      </c>
      <c r="T41" s="13">
        <v>12</v>
      </c>
      <c r="U41" s="13">
        <v>16</v>
      </c>
      <c r="V41" s="22"/>
      <c r="W41" s="22"/>
      <c r="X41" s="13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spans="1:48" x14ac:dyDescent="0.2">
      <c r="A42" s="22"/>
      <c r="B42" s="8">
        <v>8</v>
      </c>
      <c r="C42" s="9">
        <v>0.194213</v>
      </c>
      <c r="D42" s="9">
        <v>0.19525899999999999</v>
      </c>
      <c r="E42" s="9">
        <v>0.19505700000000001</v>
      </c>
      <c r="F42" s="9">
        <v>0.194603</v>
      </c>
      <c r="G42" s="9">
        <v>0.19408700000000001</v>
      </c>
      <c r="H42" s="9">
        <v>0.19514899999999999</v>
      </c>
      <c r="I42" s="9">
        <v>0.19390199999999999</v>
      </c>
      <c r="J42" s="9">
        <v>0.19489699999999999</v>
      </c>
      <c r="K42" s="9">
        <v>0.19483700000000001</v>
      </c>
      <c r="L42" s="9">
        <v>0.195275</v>
      </c>
      <c r="M42" s="9">
        <f t="shared" si="0"/>
        <v>0.19472789999999998</v>
      </c>
      <c r="N42" s="14">
        <v>10</v>
      </c>
      <c r="O42" s="12">
        <f t="shared" ref="O42:U42" si="3">INDEX($M$4:$M$73,ROW(A1)*7+COLUMN(A1)-7,0)</f>
        <v>1.1084415000000001E-4</v>
      </c>
      <c r="P42" s="12">
        <f t="shared" si="3"/>
        <v>2.1724520000000001E-4</v>
      </c>
      <c r="Q42" s="12">
        <f t="shared" si="3"/>
        <v>2.2971099999999998E-4</v>
      </c>
      <c r="R42" s="12">
        <f t="shared" si="3"/>
        <v>3.4624470000000002E-4</v>
      </c>
      <c r="S42" s="12">
        <f t="shared" si="3"/>
        <v>6.4588619999999988E-4</v>
      </c>
      <c r="T42" s="12">
        <f t="shared" si="3"/>
        <v>2.7428510999999997E-3</v>
      </c>
      <c r="U42" s="12">
        <f t="shared" si="3"/>
        <v>7.6415967000000001E-2</v>
      </c>
      <c r="V42" s="12">
        <f t="shared" ref="V42:V51" si="4">SUM(O42:U42)</f>
        <v>8.0708749349999998E-2</v>
      </c>
      <c r="W42" s="22"/>
      <c r="X42" s="15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x14ac:dyDescent="0.2">
      <c r="A43" s="22"/>
      <c r="B43" s="8">
        <v>10</v>
      </c>
      <c r="C43" s="9">
        <v>0.16683600000000001</v>
      </c>
      <c r="D43" s="9">
        <v>0.16714999999999999</v>
      </c>
      <c r="E43" s="9">
        <v>0.16675799999999999</v>
      </c>
      <c r="F43" s="9">
        <v>0.167186</v>
      </c>
      <c r="G43" s="9">
        <v>0.16708600000000001</v>
      </c>
      <c r="H43" s="9">
        <v>0.167211</v>
      </c>
      <c r="I43" s="9">
        <v>0.16430500000000001</v>
      </c>
      <c r="J43" s="9">
        <v>0.16764699999999999</v>
      </c>
      <c r="K43" s="9">
        <v>0.16733400000000001</v>
      </c>
      <c r="L43" s="9">
        <v>0.16717699999999999</v>
      </c>
      <c r="M43" s="9">
        <f t="shared" si="0"/>
        <v>0.16686899999999999</v>
      </c>
      <c r="N43" s="14">
        <v>20</v>
      </c>
      <c r="O43" s="12">
        <f t="shared" ref="O43:U43" si="5">INDEX($M$4:$M$73,ROW(A2)*7+COLUMN(A2)-7,0)</f>
        <v>6.6719920000000012E-4</v>
      </c>
      <c r="P43" s="12">
        <f t="shared" si="5"/>
        <v>5.0635160000000003E-4</v>
      </c>
      <c r="Q43" s="12">
        <f t="shared" si="5"/>
        <v>4.1728520000000005E-4</v>
      </c>
      <c r="R43" s="12">
        <f t="shared" si="5"/>
        <v>9.3581350000000003E-4</v>
      </c>
      <c r="S43" s="12">
        <f t="shared" si="5"/>
        <v>4.8619590000000001E-4</v>
      </c>
      <c r="T43" s="12">
        <f t="shared" si="5"/>
        <v>6.008980000000001E-4</v>
      </c>
      <c r="U43" s="12">
        <f t="shared" si="5"/>
        <v>5.3161963999999992E-2</v>
      </c>
      <c r="V43" s="12">
        <f t="shared" si="4"/>
        <v>5.6775707399999993E-2</v>
      </c>
      <c r="W43" s="6">
        <f t="shared" ref="W43:W51" si="6">V43/V42</f>
        <v>0.7034640959902323</v>
      </c>
      <c r="X43" s="15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spans="1:48" x14ac:dyDescent="0.2">
      <c r="A44" s="22"/>
      <c r="B44" s="8">
        <v>12</v>
      </c>
      <c r="C44" s="9">
        <v>0.14668999999999999</v>
      </c>
      <c r="D44" s="9">
        <v>0.15270500000000001</v>
      </c>
      <c r="E44" s="9">
        <v>0.164303</v>
      </c>
      <c r="F44" s="9">
        <v>0.146371</v>
      </c>
      <c r="G44" s="9">
        <v>0.146979</v>
      </c>
      <c r="H44" s="9">
        <v>0.146701</v>
      </c>
      <c r="I44" s="9">
        <v>0.14721200000000001</v>
      </c>
      <c r="J44" s="9">
        <v>0.145819</v>
      </c>
      <c r="K44" s="9">
        <v>0.14410700000000001</v>
      </c>
      <c r="L44" s="9">
        <v>0.14688000000000001</v>
      </c>
      <c r="M44" s="9">
        <f t="shared" si="0"/>
        <v>0.14877669999999998</v>
      </c>
      <c r="N44" s="16">
        <v>40</v>
      </c>
      <c r="O44" s="12">
        <f t="shared" ref="O44:U44" si="7">INDEX($M$4:$M$73,ROW(A3)*7+COLUMN(A3)-7,0)</f>
        <v>5.0618809999999998E-3</v>
      </c>
      <c r="P44" s="12">
        <f t="shared" si="7"/>
        <v>2.8316770000000003E-3</v>
      </c>
      <c r="Q44" s="12">
        <f t="shared" si="7"/>
        <v>1.6443230000000001E-3</v>
      </c>
      <c r="R44" s="12">
        <f t="shared" si="7"/>
        <v>1.8088224E-2</v>
      </c>
      <c r="S44" s="12">
        <f t="shared" si="7"/>
        <v>1.0491424999999998E-3</v>
      </c>
      <c r="T44" s="12">
        <f t="shared" si="7"/>
        <v>9.930188000000003E-4</v>
      </c>
      <c r="U44" s="12">
        <f t="shared" si="7"/>
        <v>1.9911138999999998E-2</v>
      </c>
      <c r="V44" s="12">
        <f t="shared" si="4"/>
        <v>4.957940529999999E-2</v>
      </c>
      <c r="W44" s="6">
        <f t="shared" si="6"/>
        <v>0.8732503313556248</v>
      </c>
      <c r="X44" s="15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spans="1:48" x14ac:dyDescent="0.2">
      <c r="A45" s="22"/>
      <c r="B45" s="8">
        <v>16</v>
      </c>
      <c r="C45" s="9">
        <v>0.71785299999999996</v>
      </c>
      <c r="D45" s="9">
        <v>0.184974</v>
      </c>
      <c r="E45" s="9">
        <v>0.121431</v>
      </c>
      <c r="F45" s="9">
        <v>0.135628</v>
      </c>
      <c r="G45" s="9">
        <v>0.13525400000000001</v>
      </c>
      <c r="H45" s="9">
        <v>0.120059</v>
      </c>
      <c r="I45" s="9">
        <v>0.12582499999999999</v>
      </c>
      <c r="J45" s="9">
        <v>0.127972</v>
      </c>
      <c r="K45" s="9">
        <v>0.13528200000000001</v>
      </c>
      <c r="L45" s="9">
        <v>0.17860999999999999</v>
      </c>
      <c r="M45" s="9">
        <f t="shared" si="0"/>
        <v>0.19828879999999999</v>
      </c>
      <c r="N45" s="16">
        <v>80</v>
      </c>
      <c r="O45" s="12">
        <f t="shared" ref="O45:U45" si="8">INDEX($M$4:$M$73,ROW(A4)*7+COLUMN(A4)-7,0)</f>
        <v>3.5140999999999999E-2</v>
      </c>
      <c r="P45" s="12">
        <f t="shared" si="8"/>
        <v>2.0011510000000003E-2</v>
      </c>
      <c r="Q45" s="12">
        <f t="shared" si="8"/>
        <v>1.077207E-2</v>
      </c>
      <c r="R45" s="12">
        <f t="shared" si="8"/>
        <v>5.8353350000000005E-3</v>
      </c>
      <c r="S45" s="12">
        <f t="shared" si="8"/>
        <v>4.8696820000000002E-3</v>
      </c>
      <c r="T45" s="12">
        <f t="shared" si="8"/>
        <v>4.2436309999999994E-3</v>
      </c>
      <c r="U45" s="12">
        <f t="shared" si="8"/>
        <v>0.11506122699999999</v>
      </c>
      <c r="V45" s="12">
        <f t="shared" si="4"/>
        <v>0.19593445499999998</v>
      </c>
      <c r="W45" s="6">
        <f t="shared" si="6"/>
        <v>3.9519323359048042</v>
      </c>
      <c r="X45" s="15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spans="1:48" x14ac:dyDescent="0.2">
      <c r="A46" s="23">
        <v>640</v>
      </c>
      <c r="B46" s="8">
        <v>1</v>
      </c>
      <c r="C46" s="9">
        <v>8.5495900000000002</v>
      </c>
      <c r="D46" s="9">
        <v>8.5414999999999992</v>
      </c>
      <c r="E46" s="9">
        <v>8.5449099999999998</v>
      </c>
      <c r="F46" s="9">
        <v>8.5456900000000005</v>
      </c>
      <c r="G46" s="9">
        <v>8.6165599999999998</v>
      </c>
      <c r="H46" s="9">
        <v>8.5510300000000008</v>
      </c>
      <c r="I46" s="9">
        <v>8.5551700000000004</v>
      </c>
      <c r="J46" s="9">
        <v>8.5486699999999995</v>
      </c>
      <c r="K46" s="9">
        <v>8.55715</v>
      </c>
      <c r="L46" s="9">
        <v>8.5557700000000008</v>
      </c>
      <c r="M46" s="9">
        <f t="shared" si="0"/>
        <v>8.5566040000000019</v>
      </c>
      <c r="N46" s="10">
        <v>160</v>
      </c>
      <c r="O46" s="12">
        <f t="shared" ref="O46:U46" si="9">INDEX($M$4:$M$73,ROW(A5)*7+COLUMN(A5)-7,0)</f>
        <v>0.19660399999999997</v>
      </c>
      <c r="P46" s="12">
        <f t="shared" si="9"/>
        <v>0.1187983</v>
      </c>
      <c r="Q46" s="12">
        <f t="shared" si="9"/>
        <v>6.8739830000000002E-2</v>
      </c>
      <c r="R46" s="12">
        <f t="shared" si="9"/>
        <v>3.8324259999999999E-2</v>
      </c>
      <c r="S46" s="12">
        <f t="shared" si="9"/>
        <v>3.9534760000000002E-2</v>
      </c>
      <c r="T46" s="12">
        <f t="shared" si="9"/>
        <v>2.7219089999999994E-2</v>
      </c>
      <c r="U46" s="12">
        <f t="shared" si="9"/>
        <v>5.5179560000000002E-2</v>
      </c>
      <c r="V46" s="12">
        <f t="shared" si="4"/>
        <v>0.54439979999999999</v>
      </c>
      <c r="W46" s="6">
        <f t="shared" si="6"/>
        <v>2.7784791602885774</v>
      </c>
      <c r="X46" s="15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spans="1:48" x14ac:dyDescent="0.2">
      <c r="A47" s="22"/>
      <c r="B47" s="8">
        <v>2</v>
      </c>
      <c r="C47" s="9">
        <v>4.3151900000000003</v>
      </c>
      <c r="D47" s="9">
        <v>4.3133499999999998</v>
      </c>
      <c r="E47" s="9">
        <v>4.3703500000000002</v>
      </c>
      <c r="F47" s="9">
        <v>4.3651</v>
      </c>
      <c r="G47" s="9">
        <v>4.3113700000000001</v>
      </c>
      <c r="H47" s="9">
        <v>4.3204700000000003</v>
      </c>
      <c r="I47" s="9">
        <v>4.3412499999999996</v>
      </c>
      <c r="J47" s="9">
        <v>4.3296400000000004</v>
      </c>
      <c r="K47" s="9">
        <v>4.3505700000000003</v>
      </c>
      <c r="L47" s="9">
        <v>4.3159400000000003</v>
      </c>
      <c r="M47" s="9">
        <f t="shared" si="0"/>
        <v>4.3333229999999991</v>
      </c>
      <c r="N47" s="10">
        <v>320</v>
      </c>
      <c r="O47" s="12">
        <f t="shared" ref="O47:U47" si="10">INDEX($M$4:$M$73,ROW(A6)*7+COLUMN(A6)-7,0)</f>
        <v>1.1303810000000001</v>
      </c>
      <c r="P47" s="12">
        <f t="shared" si="10"/>
        <v>0.60043100000000005</v>
      </c>
      <c r="Q47" s="12">
        <f t="shared" si="10"/>
        <v>0.32702279999999995</v>
      </c>
      <c r="R47" s="12">
        <f t="shared" si="10"/>
        <v>0.19472789999999998</v>
      </c>
      <c r="S47" s="12">
        <f t="shared" si="10"/>
        <v>0.16686899999999999</v>
      </c>
      <c r="T47" s="12">
        <f t="shared" si="10"/>
        <v>0.14877669999999998</v>
      </c>
      <c r="U47" s="12">
        <f t="shared" si="10"/>
        <v>0.19828879999999999</v>
      </c>
      <c r="V47" s="12">
        <f t="shared" si="4"/>
        <v>2.7664972000000003</v>
      </c>
      <c r="W47" s="6">
        <f t="shared" si="6"/>
        <v>5.0817380902785052</v>
      </c>
      <c r="X47" s="15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spans="1:48" x14ac:dyDescent="0.2">
      <c r="A48" s="22"/>
      <c r="B48" s="8">
        <v>4</v>
      </c>
      <c r="C48" s="9">
        <v>2.1897600000000002</v>
      </c>
      <c r="D48" s="9">
        <v>2.1894900000000002</v>
      </c>
      <c r="E48" s="9">
        <v>2.2535099999999999</v>
      </c>
      <c r="F48" s="9">
        <v>2.2527499999999998</v>
      </c>
      <c r="G48" s="9">
        <v>2.23678</v>
      </c>
      <c r="H48" s="9">
        <v>2.1965499999999998</v>
      </c>
      <c r="I48" s="9">
        <v>2.2276699999999998</v>
      </c>
      <c r="J48" s="9">
        <v>2.1890800000000001</v>
      </c>
      <c r="K48" s="9">
        <v>2.29386</v>
      </c>
      <c r="L48" s="9">
        <v>2.1945800000000002</v>
      </c>
      <c r="M48" s="9">
        <f t="shared" si="0"/>
        <v>2.2224029999999999</v>
      </c>
      <c r="N48" s="10">
        <v>640</v>
      </c>
      <c r="O48" s="12">
        <f t="shared" ref="O48:U48" si="11">INDEX($M$4:$M$73,ROW(A7)*7+COLUMN(A7)-7,0)</f>
        <v>8.5566040000000019</v>
      </c>
      <c r="P48" s="12">
        <f t="shared" si="11"/>
        <v>4.3333229999999991</v>
      </c>
      <c r="Q48" s="12">
        <f t="shared" si="11"/>
        <v>2.2224029999999999</v>
      </c>
      <c r="R48" s="12">
        <f t="shared" si="11"/>
        <v>1.1459409999999999</v>
      </c>
      <c r="S48" s="12">
        <f t="shared" si="11"/>
        <v>0.91984910000000009</v>
      </c>
      <c r="T48" s="12">
        <f t="shared" si="11"/>
        <v>0.77804790000000001</v>
      </c>
      <c r="U48" s="12">
        <f t="shared" si="11"/>
        <v>0.61724790000000007</v>
      </c>
      <c r="V48" s="12">
        <f t="shared" si="4"/>
        <v>18.573415900000001</v>
      </c>
      <c r="W48" s="6">
        <f t="shared" si="6"/>
        <v>6.7136940894066326</v>
      </c>
      <c r="X48" s="15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x14ac:dyDescent="0.2">
      <c r="A49" s="22"/>
      <c r="B49" s="8">
        <v>8</v>
      </c>
      <c r="C49" s="9">
        <v>1.1315599999999999</v>
      </c>
      <c r="D49" s="9">
        <v>1.1323099999999999</v>
      </c>
      <c r="E49" s="9">
        <v>1.135</v>
      </c>
      <c r="F49" s="9">
        <v>1.1319699999999999</v>
      </c>
      <c r="G49" s="9">
        <v>1.1348199999999999</v>
      </c>
      <c r="H49" s="9">
        <v>1.1910000000000001</v>
      </c>
      <c r="I49" s="9">
        <v>1.1325799999999999</v>
      </c>
      <c r="J49" s="9">
        <v>1.1315299999999999</v>
      </c>
      <c r="K49" s="9">
        <v>1.1522600000000001</v>
      </c>
      <c r="L49" s="9">
        <v>1.18638</v>
      </c>
      <c r="M49" s="9">
        <f t="shared" si="0"/>
        <v>1.1459409999999999</v>
      </c>
      <c r="N49" s="10">
        <v>1280</v>
      </c>
      <c r="O49" s="12">
        <f t="shared" ref="O49:U49" si="12">INDEX($M$4:$M$73,ROW(A8)*7+COLUMN(A8)-7,0)</f>
        <v>67.900270000000006</v>
      </c>
      <c r="P49" s="12">
        <f t="shared" si="12"/>
        <v>34.05162</v>
      </c>
      <c r="Q49" s="12">
        <f t="shared" si="12"/>
        <v>17.10201</v>
      </c>
      <c r="R49" s="12">
        <f t="shared" si="12"/>
        <v>8.6281210000000002</v>
      </c>
      <c r="S49" s="12">
        <f t="shared" si="12"/>
        <v>6.9130160000000007</v>
      </c>
      <c r="T49" s="12">
        <f t="shared" si="12"/>
        <v>5.7801040000000006</v>
      </c>
      <c r="U49" s="12">
        <f t="shared" si="12"/>
        <v>4.4197810000000004</v>
      </c>
      <c r="V49" s="12">
        <f t="shared" si="4"/>
        <v>144.79492199999999</v>
      </c>
      <c r="W49" s="6">
        <f t="shared" si="6"/>
        <v>7.7958154159461843</v>
      </c>
      <c r="X49" s="15"/>
    </row>
    <row r="50" spans="1:48" x14ac:dyDescent="0.2">
      <c r="A50" s="22"/>
      <c r="B50" s="8">
        <v>10</v>
      </c>
      <c r="C50" s="9">
        <v>0.91958899999999999</v>
      </c>
      <c r="D50" s="9">
        <v>0.91865399999999997</v>
      </c>
      <c r="E50" s="9">
        <v>0.92139700000000002</v>
      </c>
      <c r="F50" s="9">
        <v>0.92088800000000004</v>
      </c>
      <c r="G50" s="9">
        <v>0.92029799999999995</v>
      </c>
      <c r="H50" s="9">
        <v>0.919794</v>
      </c>
      <c r="I50" s="9">
        <v>0.918211</v>
      </c>
      <c r="J50" s="9">
        <v>0.91945500000000002</v>
      </c>
      <c r="K50" s="9">
        <v>0.92076000000000002</v>
      </c>
      <c r="L50" s="9">
        <v>0.91944499999999996</v>
      </c>
      <c r="M50" s="9">
        <f t="shared" si="0"/>
        <v>0.91984910000000009</v>
      </c>
      <c r="N50" s="10">
        <v>2560</v>
      </c>
      <c r="O50" s="12">
        <f t="shared" ref="O50:U50" si="13">INDEX($M$4:$M$73,ROW(A9)*7+COLUMN(A9)-7,0)</f>
        <v>542.47440000000006</v>
      </c>
      <c r="P50" s="12">
        <f t="shared" si="13"/>
        <v>271.47320000000002</v>
      </c>
      <c r="Q50" s="12">
        <f t="shared" si="13"/>
        <v>135.96949999999998</v>
      </c>
      <c r="R50" s="12">
        <f t="shared" si="13"/>
        <v>65.191479999999984</v>
      </c>
      <c r="S50" s="12">
        <f t="shared" si="13"/>
        <v>54.641900000000007</v>
      </c>
      <c r="T50" s="12">
        <f t="shared" si="13"/>
        <v>45.557730000000006</v>
      </c>
      <c r="U50" s="12">
        <f t="shared" si="13"/>
        <v>35.751469999999998</v>
      </c>
      <c r="V50" s="12">
        <f t="shared" si="4"/>
        <v>1151.0596800000001</v>
      </c>
      <c r="W50" s="6">
        <f t="shared" si="6"/>
        <v>7.9495859668338378</v>
      </c>
      <c r="X50" s="15"/>
    </row>
    <row r="51" spans="1:48" x14ac:dyDescent="0.2">
      <c r="A51" s="22"/>
      <c r="B51" s="8">
        <v>12</v>
      </c>
      <c r="C51" s="9">
        <v>0.778721</v>
      </c>
      <c r="D51" s="9">
        <v>0.77769299999999997</v>
      </c>
      <c r="E51" s="9">
        <v>0.77777600000000002</v>
      </c>
      <c r="F51" s="9">
        <v>0.77721300000000004</v>
      </c>
      <c r="G51" s="9">
        <v>0.77924400000000005</v>
      </c>
      <c r="H51" s="9">
        <v>0.77802800000000005</v>
      </c>
      <c r="I51" s="9">
        <v>0.77932500000000005</v>
      </c>
      <c r="J51" s="9">
        <v>0.77757100000000001</v>
      </c>
      <c r="K51" s="9">
        <v>0.77843899999999999</v>
      </c>
      <c r="L51" s="9">
        <v>0.77646899999999996</v>
      </c>
      <c r="M51" s="9">
        <f t="shared" si="0"/>
        <v>0.77804790000000001</v>
      </c>
      <c r="N51" s="10">
        <v>5120</v>
      </c>
      <c r="O51" s="12">
        <f t="shared" ref="O51:U51" si="14">INDEX($M$4:$M$73,ROW(A10)*7+COLUMN(A10)-7,0)</f>
        <v>4308.5190000000002</v>
      </c>
      <c r="P51" s="12">
        <f t="shared" si="14"/>
        <v>2174.9389999999994</v>
      </c>
      <c r="Q51" s="12">
        <f t="shared" si="14"/>
        <v>1081.941</v>
      </c>
      <c r="R51" s="12">
        <f t="shared" si="14"/>
        <v>541.93849999999998</v>
      </c>
      <c r="S51" s="12">
        <f t="shared" si="14"/>
        <v>433.97210000000007</v>
      </c>
      <c r="T51" s="12">
        <f t="shared" si="14"/>
        <v>362.13389999999998</v>
      </c>
      <c r="U51" s="12">
        <f t="shared" si="14"/>
        <v>271.95410000000004</v>
      </c>
      <c r="V51" s="12">
        <f t="shared" si="4"/>
        <v>9175.3976000000021</v>
      </c>
      <c r="W51" s="6">
        <f t="shared" si="6"/>
        <v>7.9712614032314999</v>
      </c>
      <c r="X51" s="15"/>
    </row>
    <row r="52" spans="1:48" x14ac:dyDescent="0.2">
      <c r="A52" s="22"/>
      <c r="B52" s="8">
        <v>16</v>
      </c>
      <c r="C52" s="9">
        <v>0.65012400000000004</v>
      </c>
      <c r="D52" s="9">
        <v>0.60331299999999999</v>
      </c>
      <c r="E52" s="9">
        <v>0.624089</v>
      </c>
      <c r="F52" s="9">
        <v>0.60599599999999998</v>
      </c>
      <c r="G52" s="9">
        <v>0.60176600000000002</v>
      </c>
      <c r="H52" s="9">
        <v>0.60588500000000001</v>
      </c>
      <c r="I52" s="9">
        <v>0.60753900000000005</v>
      </c>
      <c r="J52" s="9">
        <v>0.61614500000000005</v>
      </c>
      <c r="K52" s="9">
        <v>0.61204400000000003</v>
      </c>
      <c r="L52" s="9">
        <v>0.64557799999999999</v>
      </c>
      <c r="M52" s="9">
        <f t="shared" si="0"/>
        <v>0.61724790000000007</v>
      </c>
      <c r="N52" s="6"/>
      <c r="O52" s="6"/>
      <c r="V52" s="6"/>
      <c r="W52" s="6"/>
      <c r="X52" s="15"/>
      <c r="Y52" s="6"/>
    </row>
    <row r="53" spans="1:48" x14ac:dyDescent="0.2">
      <c r="A53" s="23">
        <v>1280</v>
      </c>
      <c r="B53" s="8">
        <v>1</v>
      </c>
      <c r="C53" s="9">
        <v>67.907700000000006</v>
      </c>
      <c r="D53" s="9">
        <v>67.8553</v>
      </c>
      <c r="E53" s="9">
        <v>67.934899999999999</v>
      </c>
      <c r="F53" s="9">
        <v>67.846999999999994</v>
      </c>
      <c r="G53" s="9">
        <v>67.922799999999995</v>
      </c>
      <c r="H53" s="9">
        <v>67.844300000000004</v>
      </c>
      <c r="I53" s="9">
        <v>67.878799999999998</v>
      </c>
      <c r="J53" s="9">
        <v>68.090199999999996</v>
      </c>
      <c r="K53" s="9">
        <v>67.915499999999994</v>
      </c>
      <c r="L53" s="9">
        <v>67.806200000000004</v>
      </c>
      <c r="M53" s="9">
        <f t="shared" si="0"/>
        <v>67.900270000000006</v>
      </c>
      <c r="N53" s="6"/>
      <c r="O53" s="6"/>
      <c r="P53" s="6">
        <f t="shared" ref="P53:U53" si="15">$O51/P51</f>
        <v>1.9809838344891519</v>
      </c>
      <c r="Q53" s="6">
        <f t="shared" si="15"/>
        <v>3.9822125236034127</v>
      </c>
      <c r="R53" s="6">
        <f t="shared" si="15"/>
        <v>7.9501991462130857</v>
      </c>
      <c r="S53" s="6">
        <f t="shared" si="15"/>
        <v>9.9281013687285409</v>
      </c>
      <c r="T53" s="6">
        <f t="shared" si="15"/>
        <v>11.897585395899142</v>
      </c>
      <c r="U53" s="6">
        <f t="shared" si="15"/>
        <v>15.842816857697676</v>
      </c>
      <c r="V53" s="6"/>
      <c r="W53" s="6"/>
      <c r="X53" s="15"/>
      <c r="Y53" s="6"/>
    </row>
    <row r="54" spans="1:48" x14ac:dyDescent="0.2">
      <c r="A54" s="22"/>
      <c r="B54" s="8">
        <v>2</v>
      </c>
      <c r="C54" s="9">
        <v>34.018999999999998</v>
      </c>
      <c r="D54" s="9">
        <v>34.132800000000003</v>
      </c>
      <c r="E54" s="9">
        <v>34.022199999999998</v>
      </c>
      <c r="F54" s="9">
        <v>34.065899999999999</v>
      </c>
      <c r="G54" s="9">
        <v>34.079799999999999</v>
      </c>
      <c r="H54" s="9">
        <v>34.019599999999997</v>
      </c>
      <c r="I54" s="9">
        <v>34.0379</v>
      </c>
      <c r="J54" s="9">
        <v>34.067100000000003</v>
      </c>
      <c r="K54" s="9">
        <v>34.072400000000002</v>
      </c>
      <c r="L54" s="9">
        <v>33.999499999999998</v>
      </c>
      <c r="M54" s="9">
        <f t="shared" si="0"/>
        <v>34.05162</v>
      </c>
      <c r="N54" s="6"/>
      <c r="O54" s="6"/>
      <c r="U54" s="6">
        <f>$O51/Y32</f>
        <v>2126.1937425977103</v>
      </c>
      <c r="V54" s="6"/>
      <c r="W54" s="6"/>
      <c r="X54" s="15"/>
      <c r="Y54" s="6"/>
    </row>
    <row r="55" spans="1:48" x14ac:dyDescent="0.2">
      <c r="A55" s="22"/>
      <c r="B55" s="8">
        <v>4</v>
      </c>
      <c r="C55" s="9">
        <v>17.078900000000001</v>
      </c>
      <c r="D55" s="9">
        <v>17.1602</v>
      </c>
      <c r="E55" s="9">
        <v>17.133500000000002</v>
      </c>
      <c r="F55" s="9">
        <v>17.068000000000001</v>
      </c>
      <c r="G55" s="9">
        <v>17.087399999999999</v>
      </c>
      <c r="H55" s="9">
        <v>17.087</v>
      </c>
      <c r="I55" s="9">
        <v>17.091000000000001</v>
      </c>
      <c r="J55" s="9">
        <v>17.098800000000001</v>
      </c>
      <c r="K55" s="9">
        <v>17.076000000000001</v>
      </c>
      <c r="L55" s="9">
        <v>17.139299999999999</v>
      </c>
      <c r="M55" s="9">
        <f t="shared" si="0"/>
        <v>17.10201</v>
      </c>
      <c r="N55" s="6"/>
      <c r="O55" s="6"/>
      <c r="P55" s="23" t="s">
        <v>42</v>
      </c>
      <c r="Q55" s="22"/>
      <c r="R55" s="22"/>
      <c r="S55" s="22"/>
      <c r="T55" s="6"/>
      <c r="U55" s="6"/>
      <c r="V55" s="6"/>
      <c r="W55" s="6"/>
      <c r="X55" s="15"/>
      <c r="Y55" s="6"/>
    </row>
    <row r="56" spans="1:48" x14ac:dyDescent="0.2">
      <c r="A56" s="22"/>
      <c r="B56" s="8">
        <v>8</v>
      </c>
      <c r="C56" s="9">
        <v>8.6085999999999991</v>
      </c>
      <c r="D56" s="9">
        <v>8.6686399999999999</v>
      </c>
      <c r="E56" s="9">
        <v>8.6032399999999996</v>
      </c>
      <c r="F56" s="9">
        <v>8.6067099999999996</v>
      </c>
      <c r="G56" s="9">
        <v>8.6055299999999999</v>
      </c>
      <c r="H56" s="9">
        <v>8.6655099999999994</v>
      </c>
      <c r="I56" s="9">
        <v>8.6485500000000002</v>
      </c>
      <c r="J56" s="9">
        <v>8.6622199999999996</v>
      </c>
      <c r="K56" s="9">
        <v>8.6034699999999997</v>
      </c>
      <c r="L56" s="9">
        <v>8.6087399999999992</v>
      </c>
      <c r="M56" s="9">
        <f t="shared" si="0"/>
        <v>8.6281210000000002</v>
      </c>
      <c r="N56" s="6"/>
      <c r="O56" s="6"/>
      <c r="P56" s="1" t="s">
        <v>35</v>
      </c>
      <c r="Q56" s="1" t="s">
        <v>36</v>
      </c>
      <c r="R56" s="17" t="s">
        <v>43</v>
      </c>
      <c r="S56" s="17" t="s">
        <v>44</v>
      </c>
      <c r="T56" s="6"/>
      <c r="U56" s="6"/>
      <c r="V56" s="6"/>
      <c r="W56" s="6"/>
      <c r="X56" s="15"/>
      <c r="Y56" s="18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x14ac:dyDescent="0.2">
      <c r="A57" s="22"/>
      <c r="B57" s="8">
        <v>10</v>
      </c>
      <c r="C57" s="9">
        <v>6.90482</v>
      </c>
      <c r="D57" s="9">
        <v>6.9741600000000004</v>
      </c>
      <c r="E57" s="9">
        <v>6.9039599999999997</v>
      </c>
      <c r="F57" s="9">
        <v>6.9100700000000002</v>
      </c>
      <c r="G57" s="9">
        <v>6.9029400000000001</v>
      </c>
      <c r="H57" s="9">
        <v>6.9057599999999999</v>
      </c>
      <c r="I57" s="9">
        <v>6.9076300000000002</v>
      </c>
      <c r="J57" s="9">
        <v>6.9092200000000004</v>
      </c>
      <c r="K57" s="9">
        <v>6.9090699999999998</v>
      </c>
      <c r="L57" s="9">
        <v>6.9025299999999996</v>
      </c>
      <c r="M57" s="9">
        <f t="shared" si="0"/>
        <v>6.9130160000000007</v>
      </c>
      <c r="N57" s="6"/>
      <c r="O57" s="6"/>
      <c r="P57" s="2">
        <v>1</v>
      </c>
      <c r="Q57" s="23">
        <v>10</v>
      </c>
      <c r="R57" s="19">
        <v>0.84715174850505004</v>
      </c>
      <c r="S57" s="11">
        <f>1-(((1-R57)*(Q57-1))/(Q57-P57-1))</f>
        <v>0.82804571706818131</v>
      </c>
      <c r="T57" s="6"/>
      <c r="U57" s="6"/>
      <c r="V57" s="6"/>
      <c r="W57" s="6"/>
      <c r="X57" s="15"/>
      <c r="Y57" s="18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x14ac:dyDescent="0.2">
      <c r="A58" s="22"/>
      <c r="B58" s="8">
        <v>12</v>
      </c>
      <c r="C58" s="9">
        <v>5.7735300000000001</v>
      </c>
      <c r="D58" s="9">
        <v>5.7770400000000004</v>
      </c>
      <c r="E58" s="9">
        <v>5.77034</v>
      </c>
      <c r="F58" s="9">
        <v>5.7702799999999996</v>
      </c>
      <c r="G58" s="9">
        <v>5.7686500000000001</v>
      </c>
      <c r="H58" s="9">
        <v>5.7720200000000004</v>
      </c>
      <c r="I58" s="9">
        <v>5.8037999999999998</v>
      </c>
      <c r="J58" s="9">
        <v>5.8358299999999996</v>
      </c>
      <c r="K58" s="9">
        <v>5.7678900000000004</v>
      </c>
      <c r="L58" s="9">
        <v>5.76166</v>
      </c>
      <c r="M58" s="9">
        <f t="shared" si="0"/>
        <v>5.7801040000000006</v>
      </c>
      <c r="N58" s="6"/>
      <c r="O58" s="6"/>
      <c r="P58" s="2">
        <v>2</v>
      </c>
      <c r="Q58" s="22"/>
      <c r="R58" s="19">
        <v>0.99733292389547001</v>
      </c>
      <c r="S58" s="11">
        <f>1-(((1-R58)*(Q57-1))/(Q57-P58-1))</f>
        <v>0.99657090215131861</v>
      </c>
      <c r="T58" s="12">
        <f>1-S58</f>
        <v>3.429097848681395E-3</v>
      </c>
      <c r="U58" s="6">
        <f>T58/T36</f>
        <v>194.63380988652366</v>
      </c>
      <c r="V58" s="6"/>
      <c r="W58" s="6"/>
      <c r="X58" s="15"/>
      <c r="Y58" s="18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x14ac:dyDescent="0.2">
      <c r="A59" s="22"/>
      <c r="B59" s="8">
        <v>16</v>
      </c>
      <c r="C59" s="9">
        <v>4.4318900000000001</v>
      </c>
      <c r="D59" s="9">
        <v>4.41</v>
      </c>
      <c r="E59" s="9">
        <v>4.36165</v>
      </c>
      <c r="F59" s="9">
        <v>4.35893</v>
      </c>
      <c r="G59" s="9">
        <v>4.35886</v>
      </c>
      <c r="H59" s="9">
        <v>4.3999300000000003</v>
      </c>
      <c r="I59" s="9">
        <v>4.5144399999999996</v>
      </c>
      <c r="J59" s="9">
        <v>4.4380899999999999</v>
      </c>
      <c r="K59" s="9">
        <v>4.4805299999999999</v>
      </c>
      <c r="L59" s="9">
        <v>4.4434899999999997</v>
      </c>
      <c r="M59" s="9">
        <f t="shared" si="0"/>
        <v>4.4197810000000004</v>
      </c>
      <c r="N59" s="18"/>
      <c r="O59" s="18"/>
      <c r="P59" s="20">
        <v>3</v>
      </c>
      <c r="Q59" s="22"/>
      <c r="R59" s="19">
        <v>0.99999900406730002</v>
      </c>
      <c r="S59" s="11">
        <f>1-(((1-R59)*(Q57-1))/(Q57-P59-1))</f>
        <v>0.99999850610094998</v>
      </c>
      <c r="T59" s="18"/>
      <c r="U59" s="18"/>
      <c r="V59" s="18"/>
      <c r="W59" s="18"/>
      <c r="X59" s="15"/>
      <c r="Y59" s="18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x14ac:dyDescent="0.2">
      <c r="A60" s="23">
        <v>2560</v>
      </c>
      <c r="B60" s="8">
        <v>1</v>
      </c>
      <c r="C60" s="9">
        <v>542.16800000000001</v>
      </c>
      <c r="D60" s="9">
        <v>542.82100000000003</v>
      </c>
      <c r="E60" s="9">
        <v>542.39300000000003</v>
      </c>
      <c r="F60" s="9">
        <v>542.73</v>
      </c>
      <c r="G60" s="9">
        <v>542.505</v>
      </c>
      <c r="H60" s="9">
        <v>542.50099999999998</v>
      </c>
      <c r="I60" s="9">
        <v>542.29700000000003</v>
      </c>
      <c r="J60" s="9">
        <v>542.33600000000001</v>
      </c>
      <c r="K60" s="9">
        <v>542.44200000000001</v>
      </c>
      <c r="L60" s="9">
        <v>542.55100000000004</v>
      </c>
      <c r="M60" s="9">
        <f t="shared" si="0"/>
        <v>542.47440000000006</v>
      </c>
      <c r="N60" s="6"/>
      <c r="O60" s="4"/>
      <c r="P60" s="6"/>
      <c r="Q60" s="6"/>
      <c r="R60" s="6"/>
      <c r="S60" s="6"/>
      <c r="T60" s="6"/>
      <c r="U60" s="6"/>
      <c r="V60" s="6"/>
      <c r="W60" s="6"/>
      <c r="X60" s="1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x14ac:dyDescent="0.2">
      <c r="A61" s="22"/>
      <c r="B61" s="8">
        <v>2</v>
      </c>
      <c r="C61" s="9">
        <v>271.404</v>
      </c>
      <c r="D61" s="9">
        <v>271.89699999999999</v>
      </c>
      <c r="E61" s="9">
        <v>271.38400000000001</v>
      </c>
      <c r="F61" s="9">
        <v>271.62200000000001</v>
      </c>
      <c r="G61" s="9">
        <v>271.18299999999999</v>
      </c>
      <c r="H61" s="9">
        <v>271.44900000000001</v>
      </c>
      <c r="I61" s="9">
        <v>271.315</v>
      </c>
      <c r="J61" s="9">
        <v>271.43099999999998</v>
      </c>
      <c r="K61" s="9">
        <v>271.67700000000002</v>
      </c>
      <c r="L61" s="9">
        <v>271.37</v>
      </c>
      <c r="M61" s="9">
        <f t="shared" si="0"/>
        <v>271.47320000000002</v>
      </c>
      <c r="N61" s="6"/>
      <c r="O61" s="4"/>
      <c r="P61" s="6"/>
      <c r="Q61" s="6"/>
      <c r="R61" s="6"/>
      <c r="S61" s="6"/>
      <c r="T61" s="6"/>
      <c r="U61" s="6"/>
      <c r="V61" s="6"/>
      <c r="W61" s="6"/>
      <c r="X61" s="1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 x14ac:dyDescent="0.2">
      <c r="A62" s="22"/>
      <c r="B62" s="8">
        <v>4</v>
      </c>
      <c r="C62" s="9">
        <v>135.75299999999999</v>
      </c>
      <c r="D62" s="9">
        <v>136.24799999999999</v>
      </c>
      <c r="E62" s="9">
        <v>135.86799999999999</v>
      </c>
      <c r="F62" s="9">
        <v>136.142</v>
      </c>
      <c r="G62" s="9">
        <v>135.941</v>
      </c>
      <c r="H62" s="9">
        <v>135.94300000000001</v>
      </c>
      <c r="I62" s="9">
        <v>135.976</v>
      </c>
      <c r="J62" s="9">
        <v>135.97999999999999</v>
      </c>
      <c r="K62" s="9">
        <v>135.93299999999999</v>
      </c>
      <c r="L62" s="9">
        <v>135.911</v>
      </c>
      <c r="M62" s="9">
        <f t="shared" si="0"/>
        <v>135.96949999999998</v>
      </c>
      <c r="N62" s="6"/>
      <c r="O62" s="4"/>
      <c r="P62" s="6"/>
      <c r="Q62" s="6"/>
      <c r="R62" s="6"/>
      <c r="S62" s="6"/>
      <c r="T62" s="6"/>
      <c r="U62" s="6"/>
      <c r="V62" s="6"/>
      <c r="W62" s="6"/>
      <c r="X62" s="1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 x14ac:dyDescent="0.2">
      <c r="A63" s="22"/>
      <c r="B63" s="8">
        <v>8</v>
      </c>
      <c r="C63" s="9">
        <v>68.177099999999996</v>
      </c>
      <c r="D63" s="9">
        <v>68.268699999999995</v>
      </c>
      <c r="E63" s="9">
        <v>68.178899999999999</v>
      </c>
      <c r="F63" s="9">
        <v>68.297700000000006</v>
      </c>
      <c r="G63" s="9">
        <v>68.145200000000003</v>
      </c>
      <c r="H63" s="9">
        <v>68.153199999999998</v>
      </c>
      <c r="I63" s="9">
        <v>68.150300000000001</v>
      </c>
      <c r="J63" s="9">
        <v>68.171899999999994</v>
      </c>
      <c r="K63" s="9">
        <v>68.189099999999996</v>
      </c>
      <c r="L63" s="9">
        <v>38.182699999999997</v>
      </c>
      <c r="M63" s="9">
        <f t="shared" si="0"/>
        <v>65.191479999999984</v>
      </c>
      <c r="N63" s="6"/>
      <c r="O63" s="4"/>
      <c r="P63" s="6"/>
      <c r="Q63" s="6"/>
      <c r="R63" s="6"/>
      <c r="S63" s="6"/>
      <c r="T63" s="6"/>
      <c r="U63" s="6"/>
      <c r="V63" s="6"/>
      <c r="W63" s="6"/>
      <c r="X63" s="1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 x14ac:dyDescent="0.2">
      <c r="A64" s="22"/>
      <c r="B64" s="8">
        <v>10</v>
      </c>
      <c r="C64" s="9">
        <v>54.575400000000002</v>
      </c>
      <c r="D64" s="9">
        <v>54.651299999999999</v>
      </c>
      <c r="E64" s="9">
        <v>54.6556</v>
      </c>
      <c r="F64" s="9">
        <v>54.805500000000002</v>
      </c>
      <c r="G64" s="9">
        <v>54.687600000000003</v>
      </c>
      <c r="H64" s="9">
        <v>54.616799999999998</v>
      </c>
      <c r="I64" s="9">
        <v>54.606200000000001</v>
      </c>
      <c r="J64" s="9">
        <v>54.627000000000002</v>
      </c>
      <c r="K64" s="9">
        <v>54.598199999999999</v>
      </c>
      <c r="L64" s="9">
        <v>54.595399999999998</v>
      </c>
      <c r="M64" s="9">
        <f t="shared" si="0"/>
        <v>54.641900000000007</v>
      </c>
      <c r="N64" s="6"/>
      <c r="O64" s="4"/>
      <c r="P64" s="6"/>
      <c r="Q64" s="6"/>
      <c r="R64" s="6"/>
      <c r="S64" s="6"/>
      <c r="T64" s="6"/>
      <c r="U64" s="6"/>
      <c r="V64" s="6"/>
      <c r="W64" s="6"/>
      <c r="X64" s="1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 x14ac:dyDescent="0.2">
      <c r="A65" s="22"/>
      <c r="B65" s="8">
        <v>12</v>
      </c>
      <c r="C65" s="9">
        <v>45.540300000000002</v>
      </c>
      <c r="D65" s="9">
        <v>45.545099999999998</v>
      </c>
      <c r="E65" s="9">
        <v>45.5976</v>
      </c>
      <c r="F65" s="9">
        <v>45.657800000000002</v>
      </c>
      <c r="G65" s="9">
        <v>45.576999999999998</v>
      </c>
      <c r="H65" s="9">
        <v>45.524299999999997</v>
      </c>
      <c r="I65" s="9">
        <v>45.509</v>
      </c>
      <c r="J65" s="9">
        <v>45.558300000000003</v>
      </c>
      <c r="K65" s="9">
        <v>45.531500000000001</v>
      </c>
      <c r="L65" s="9">
        <v>45.5364</v>
      </c>
      <c r="M65" s="9">
        <f t="shared" si="0"/>
        <v>45.557730000000006</v>
      </c>
      <c r="N65" s="6"/>
      <c r="O65" s="4"/>
      <c r="P65" s="6"/>
      <c r="Q65" s="6"/>
      <c r="R65" s="6"/>
      <c r="S65" s="6"/>
      <c r="T65" s="6"/>
      <c r="U65" s="6"/>
      <c r="V65" s="6"/>
      <c r="W65" s="6"/>
      <c r="X65" s="1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 x14ac:dyDescent="0.2">
      <c r="A66" s="22"/>
      <c r="B66" s="8">
        <v>16</v>
      </c>
      <c r="C66" s="9">
        <v>34.2333</v>
      </c>
      <c r="D66" s="9">
        <v>34.270699999999998</v>
      </c>
      <c r="E66" s="9">
        <v>34.2483</v>
      </c>
      <c r="F66" s="9">
        <v>49.048699999999997</v>
      </c>
      <c r="G66" s="9">
        <v>34.388399999999997</v>
      </c>
      <c r="H66" s="9">
        <v>34.245100000000001</v>
      </c>
      <c r="I66" s="9">
        <v>34.230899999999998</v>
      </c>
      <c r="J66" s="9">
        <v>34.387700000000002</v>
      </c>
      <c r="K66" s="9">
        <v>34.2303</v>
      </c>
      <c r="L66" s="9">
        <v>34.231299999999997</v>
      </c>
      <c r="M66" s="9">
        <f t="shared" si="0"/>
        <v>35.751469999999998</v>
      </c>
      <c r="N66" s="6"/>
      <c r="O66" s="4"/>
      <c r="P66" s="6"/>
      <c r="Q66" s="6"/>
      <c r="R66" s="6"/>
      <c r="S66" s="6"/>
      <c r="T66" s="6"/>
      <c r="U66" s="6"/>
      <c r="V66" s="6"/>
      <c r="W66" s="6"/>
      <c r="X66" s="1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 x14ac:dyDescent="0.2">
      <c r="A67" s="23">
        <v>5120</v>
      </c>
      <c r="B67" s="8">
        <v>1</v>
      </c>
      <c r="C67" s="9">
        <v>4306.17</v>
      </c>
      <c r="D67" s="9">
        <v>4319.55</v>
      </c>
      <c r="E67" s="9">
        <v>4319.41</v>
      </c>
      <c r="F67" s="9">
        <v>4306.3500000000004</v>
      </c>
      <c r="G67" s="9">
        <v>4304.22</v>
      </c>
      <c r="H67" s="9">
        <v>4304.78</v>
      </c>
      <c r="I67" s="9">
        <v>4305.5200000000004</v>
      </c>
      <c r="J67" s="9">
        <v>4307.78</v>
      </c>
      <c r="K67" s="9">
        <v>4305.92</v>
      </c>
      <c r="L67" s="9">
        <v>4305.49</v>
      </c>
      <c r="M67" s="9">
        <f t="shared" si="0"/>
        <v>4308.5190000000002</v>
      </c>
      <c r="N67" s="6"/>
      <c r="O67" s="4"/>
      <c r="P67" s="6"/>
      <c r="Q67" s="6"/>
      <c r="R67" s="6"/>
      <c r="S67" s="6"/>
      <c r="T67" s="6"/>
      <c r="U67" s="6"/>
      <c r="V67" s="6"/>
      <c r="W67" s="6"/>
      <c r="X67" s="1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 x14ac:dyDescent="0.2">
      <c r="A68" s="22"/>
      <c r="B68" s="8">
        <v>2</v>
      </c>
      <c r="C68" s="9">
        <v>2168.85</v>
      </c>
      <c r="D68" s="9">
        <v>2168.0300000000002</v>
      </c>
      <c r="E68" s="9">
        <v>2170.5500000000002</v>
      </c>
      <c r="F68" s="9">
        <v>2177.36</v>
      </c>
      <c r="G68" s="9">
        <v>2159.87</v>
      </c>
      <c r="H68" s="9">
        <v>2160.2399999999998</v>
      </c>
      <c r="I68" s="9">
        <v>2197.9699999999998</v>
      </c>
      <c r="J68" s="9">
        <v>2224.35</v>
      </c>
      <c r="K68" s="9">
        <v>2162.12</v>
      </c>
      <c r="L68" s="9">
        <v>2160.0500000000002</v>
      </c>
      <c r="M68" s="9">
        <f t="shared" si="0"/>
        <v>2174.9389999999994</v>
      </c>
      <c r="N68" s="6"/>
      <c r="O68" s="4"/>
      <c r="P68" s="6"/>
      <c r="Q68" s="6"/>
      <c r="R68" s="6"/>
      <c r="S68" s="6"/>
      <c r="T68" s="6"/>
      <c r="U68" s="6"/>
      <c r="V68" s="6"/>
      <c r="W68" s="6"/>
      <c r="X68" s="1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 x14ac:dyDescent="0.2">
      <c r="A69" s="22"/>
      <c r="B69" s="8">
        <v>4</v>
      </c>
      <c r="C69" s="9">
        <v>1081.07</v>
      </c>
      <c r="D69" s="9">
        <v>1085.6600000000001</v>
      </c>
      <c r="E69" s="9">
        <v>1084.57</v>
      </c>
      <c r="F69" s="9">
        <v>1081.0899999999999</v>
      </c>
      <c r="G69" s="9">
        <v>1081.23</v>
      </c>
      <c r="H69" s="9">
        <v>1081.6400000000001</v>
      </c>
      <c r="I69" s="9">
        <v>1080.92</v>
      </c>
      <c r="J69" s="9">
        <v>1080.76</v>
      </c>
      <c r="K69" s="9">
        <v>1081.1500000000001</v>
      </c>
      <c r="L69" s="9">
        <v>1081.32</v>
      </c>
      <c r="M69" s="9">
        <f t="shared" si="0"/>
        <v>1081.941</v>
      </c>
      <c r="N69" s="6"/>
      <c r="O69" s="4"/>
      <c r="P69" s="6"/>
      <c r="Q69" s="6"/>
      <c r="R69" s="6"/>
      <c r="S69" s="6"/>
      <c r="T69" s="6"/>
      <c r="U69" s="6"/>
      <c r="V69" s="6"/>
      <c r="W69" s="6"/>
      <c r="X69" s="1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 x14ac:dyDescent="0.2">
      <c r="A70" s="22"/>
      <c r="B70" s="8">
        <v>8</v>
      </c>
      <c r="C70" s="9">
        <v>541.63300000000004</v>
      </c>
      <c r="D70" s="9">
        <v>542.82399999999996</v>
      </c>
      <c r="E70" s="9">
        <v>542.95399999999995</v>
      </c>
      <c r="F70" s="9">
        <v>541.52</v>
      </c>
      <c r="G70" s="9">
        <v>541.89099999999996</v>
      </c>
      <c r="H70" s="9">
        <v>541.78700000000003</v>
      </c>
      <c r="I70" s="9">
        <v>541.6</v>
      </c>
      <c r="J70" s="9">
        <v>541.69399999999996</v>
      </c>
      <c r="K70" s="9">
        <v>541.66399999999999</v>
      </c>
      <c r="L70" s="9">
        <v>541.81799999999998</v>
      </c>
      <c r="M70" s="9">
        <f t="shared" si="0"/>
        <v>541.93849999999998</v>
      </c>
      <c r="N70" s="6"/>
      <c r="O70" s="4"/>
      <c r="P70" s="6"/>
      <c r="Q70" s="6"/>
      <c r="R70" s="6"/>
      <c r="S70" s="6"/>
      <c r="T70" s="6"/>
      <c r="U70" s="6"/>
      <c r="V70" s="6"/>
      <c r="W70" s="6"/>
      <c r="X70" s="1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 x14ac:dyDescent="0.2">
      <c r="A71" s="22"/>
      <c r="B71" s="8">
        <v>10</v>
      </c>
      <c r="C71" s="9">
        <v>433.67500000000001</v>
      </c>
      <c r="D71" s="9">
        <v>434.48399999999998</v>
      </c>
      <c r="E71" s="9">
        <v>434.589</v>
      </c>
      <c r="F71" s="9">
        <v>433.714</v>
      </c>
      <c r="G71" s="9">
        <v>433.93</v>
      </c>
      <c r="H71" s="9">
        <v>433.89299999999997</v>
      </c>
      <c r="I71" s="9">
        <v>433.84500000000003</v>
      </c>
      <c r="J71" s="9">
        <v>433.86900000000003</v>
      </c>
      <c r="K71" s="9">
        <v>433.88200000000001</v>
      </c>
      <c r="L71" s="9">
        <v>433.84</v>
      </c>
      <c r="M71" s="9">
        <f t="shared" si="0"/>
        <v>433.97210000000007</v>
      </c>
      <c r="N71" s="6"/>
      <c r="O71" s="4"/>
      <c r="P71" s="6"/>
      <c r="Q71" s="6"/>
      <c r="R71" s="6"/>
      <c r="S71" s="6"/>
      <c r="T71" s="6"/>
      <c r="U71" s="6"/>
      <c r="V71" s="6"/>
      <c r="W71" s="6"/>
      <c r="X71" s="1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 x14ac:dyDescent="0.2">
      <c r="A72" s="22"/>
      <c r="B72" s="8">
        <v>12</v>
      </c>
      <c r="C72" s="9">
        <v>361.70800000000003</v>
      </c>
      <c r="D72" s="9">
        <v>363.36099999999999</v>
      </c>
      <c r="E72" s="9">
        <v>363.33300000000003</v>
      </c>
      <c r="F72" s="9">
        <v>361.85500000000002</v>
      </c>
      <c r="G72" s="9">
        <v>361.988</v>
      </c>
      <c r="H72" s="9">
        <v>361.93299999999999</v>
      </c>
      <c r="I72" s="9">
        <v>361.81400000000002</v>
      </c>
      <c r="J72" s="9">
        <v>361.762</v>
      </c>
      <c r="K72" s="9">
        <v>361.81799999999998</v>
      </c>
      <c r="L72" s="9">
        <v>361.767</v>
      </c>
      <c r="M72" s="9">
        <f t="shared" si="0"/>
        <v>362.13389999999998</v>
      </c>
      <c r="N72" s="6"/>
      <c r="O72" s="4"/>
      <c r="P72" s="6"/>
      <c r="Q72" s="6"/>
      <c r="R72" s="6"/>
      <c r="S72" s="6"/>
      <c r="T72" s="6"/>
      <c r="U72" s="6"/>
      <c r="V72" s="6"/>
      <c r="W72" s="6"/>
      <c r="X72" s="1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 x14ac:dyDescent="0.2">
      <c r="A73" s="22"/>
      <c r="B73" s="8">
        <v>16</v>
      </c>
      <c r="C73" s="9">
        <v>271.85199999999998</v>
      </c>
      <c r="D73" s="9">
        <v>272.06</v>
      </c>
      <c r="E73" s="9">
        <v>272.11500000000001</v>
      </c>
      <c r="F73" s="9">
        <v>271.87700000000001</v>
      </c>
      <c r="G73" s="9">
        <v>272.02300000000002</v>
      </c>
      <c r="H73" s="9">
        <v>272.00099999999998</v>
      </c>
      <c r="I73" s="9">
        <v>271.89999999999998</v>
      </c>
      <c r="J73" s="9">
        <v>271.95400000000001</v>
      </c>
      <c r="K73" s="9">
        <v>271.91199999999998</v>
      </c>
      <c r="L73" s="9">
        <v>271.84699999999998</v>
      </c>
      <c r="M73" s="9">
        <f t="shared" si="0"/>
        <v>271.95410000000004</v>
      </c>
      <c r="N73" s="6"/>
      <c r="O73" s="4"/>
      <c r="P73" s="6"/>
      <c r="Q73" s="6"/>
      <c r="R73" s="6"/>
      <c r="S73" s="6"/>
      <c r="T73" s="6"/>
      <c r="U73" s="6"/>
      <c r="V73" s="6"/>
      <c r="W73" s="6"/>
      <c r="X73" s="1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 x14ac:dyDescent="0.2">
      <c r="A74" s="1"/>
      <c r="B74" s="1"/>
      <c r="D74" s="6"/>
      <c r="E74" s="6"/>
      <c r="F74" s="4"/>
      <c r="G74" s="4"/>
      <c r="M74" s="6"/>
      <c r="N74" s="6"/>
      <c r="O74" s="4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 x14ac:dyDescent="0.2">
      <c r="A75" s="1"/>
      <c r="B75" s="1"/>
      <c r="M75" s="6"/>
      <c r="N75" s="6"/>
      <c r="O75" s="4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</sheetData>
  <mergeCells count="34">
    <mergeCell ref="P33:S33"/>
    <mergeCell ref="Q35:Q37"/>
    <mergeCell ref="P55:S55"/>
    <mergeCell ref="Q57:Q59"/>
    <mergeCell ref="N20:Y20"/>
    <mergeCell ref="O21:X21"/>
    <mergeCell ref="Y21:Y22"/>
    <mergeCell ref="V40:V41"/>
    <mergeCell ref="W40:W42"/>
    <mergeCell ref="N39:W39"/>
    <mergeCell ref="N40:N41"/>
    <mergeCell ref="O40:U40"/>
    <mergeCell ref="Q16:Q18"/>
    <mergeCell ref="N21:N22"/>
    <mergeCell ref="P14:S14"/>
    <mergeCell ref="A1:M1"/>
    <mergeCell ref="A2:A3"/>
    <mergeCell ref="B2:B3"/>
    <mergeCell ref="N1:Y1"/>
    <mergeCell ref="Y2:Y3"/>
    <mergeCell ref="O2:X2"/>
    <mergeCell ref="N2:N3"/>
    <mergeCell ref="C2:L2"/>
    <mergeCell ref="A60:A66"/>
    <mergeCell ref="A67:A73"/>
    <mergeCell ref="M2:M3"/>
    <mergeCell ref="A4:A10"/>
    <mergeCell ref="A11:A17"/>
    <mergeCell ref="A39:A45"/>
    <mergeCell ref="A18:A24"/>
    <mergeCell ref="A25:A31"/>
    <mergeCell ref="A32:A38"/>
    <mergeCell ref="A46:A52"/>
    <mergeCell ref="A53:A59"/>
  </mergeCells>
  <printOptions horizontalCentered="1" gridLines="1"/>
  <pageMargins left="0.7" right="0.7" top="0.75" bottom="0.75" header="0" footer="0"/>
  <pageSetup fitToWidth="0" pageOrder="overThenDown" orientation="landscape" cellComments="atEnd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Bellman-Ford Algorithm</vt:lpstr>
      <vt:lpstr>Floyd-Warshall 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John Sabu</cp:lastModifiedBy>
  <dcterms:modified xsi:type="dcterms:W3CDTF">2021-05-15T17:10:01Z</dcterms:modified>
</cp:coreProperties>
</file>