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X:\aaronjohnsabu1999\Path-Planner-ME766\Results\"/>
    </mc:Choice>
  </mc:AlternateContent>
  <xr:revisionPtr revIDLastSave="0" documentId="13_ncr:1_{594FB8D8-8D60-49AB-B5B6-52955DB79228}" xr6:coauthVersionLast="46" xr6:coauthVersionMax="46" xr10:uidLastSave="{00000000-0000-0000-0000-000000000000}"/>
  <bookViews>
    <workbookView xWindow="0" yWindow="600" windowWidth="28800" windowHeight="15600" activeTab="1" xr2:uid="{00000000-000D-0000-FFFF-FFFF00000000}"/>
  </bookViews>
  <sheets>
    <sheet name="Bellman-Ford Algorithm" sheetId="1" r:id="rId1"/>
    <sheet name="Floyd-Warshall Algorithm" sheetId="2" r:id="rId2"/>
  </sheets>
  <calcPr calcId="191029"/>
</workbook>
</file>

<file path=xl/calcChain.xml><?xml version="1.0" encoding="utf-8"?>
<calcChain xmlns="http://schemas.openxmlformats.org/spreadsheetml/2006/main">
  <c r="AX73" i="2" l="1"/>
  <c r="AX72" i="2"/>
  <c r="AX71" i="2"/>
  <c r="AX70" i="2"/>
  <c r="AX69" i="2"/>
  <c r="AX68" i="2"/>
  <c r="AX67" i="2"/>
  <c r="AX66" i="2"/>
  <c r="AX65" i="2"/>
  <c r="AX64" i="2"/>
  <c r="AX63" i="2"/>
  <c r="AX62" i="2"/>
  <c r="AX61" i="2"/>
  <c r="AX60" i="2"/>
  <c r="AX59" i="2"/>
  <c r="AX58" i="2"/>
  <c r="AX57" i="2"/>
  <c r="AX56" i="2"/>
  <c r="AX55" i="2"/>
  <c r="AX54" i="2"/>
  <c r="AX53" i="2"/>
  <c r="AX52" i="2"/>
  <c r="AX51" i="2"/>
  <c r="AX50" i="2"/>
  <c r="AX49" i="2"/>
  <c r="AX48" i="2"/>
  <c r="AX47" i="2"/>
  <c r="AX46" i="2"/>
  <c r="AX45" i="2"/>
  <c r="AX44" i="2"/>
  <c r="AX43" i="2"/>
  <c r="AX42" i="2"/>
  <c r="AX41" i="2"/>
  <c r="BD40" i="2"/>
  <c r="AX40" i="2"/>
  <c r="BE39" i="2"/>
  <c r="BF39" i="2" s="1"/>
  <c r="BD39" i="2"/>
  <c r="AX39" i="2"/>
  <c r="BD38" i="2"/>
  <c r="AX38" i="2"/>
  <c r="AX37" i="2"/>
  <c r="AX36" i="2"/>
  <c r="AX35" i="2"/>
  <c r="AX34" i="2"/>
  <c r="AX33" i="2"/>
  <c r="BF32" i="2"/>
  <c r="BE32" i="2"/>
  <c r="BD32" i="2"/>
  <c r="BG32" i="2" s="1"/>
  <c r="BH32" i="2" s="1"/>
  <c r="BC32" i="2"/>
  <c r="BB32" i="2"/>
  <c r="BA32" i="2"/>
  <c r="AZ32" i="2"/>
  <c r="BC34" i="2" s="1"/>
  <c r="AX32" i="2"/>
  <c r="BF31" i="2"/>
  <c r="BE31" i="2"/>
  <c r="BD31" i="2"/>
  <c r="BC31" i="2"/>
  <c r="BB31" i="2"/>
  <c r="BA31" i="2"/>
  <c r="AZ31" i="2"/>
  <c r="BG31" i="2" s="1"/>
  <c r="AX31" i="2"/>
  <c r="BF26" i="2" s="1"/>
  <c r="BF30" i="2"/>
  <c r="BE30" i="2"/>
  <c r="BD30" i="2"/>
  <c r="BC30" i="2"/>
  <c r="BB30" i="2"/>
  <c r="BA30" i="2"/>
  <c r="AZ30" i="2"/>
  <c r="BG30" i="2" s="1"/>
  <c r="BH30" i="2" s="1"/>
  <c r="AX30" i="2"/>
  <c r="BE26" i="2" s="1"/>
  <c r="BF29" i="2"/>
  <c r="BE29" i="2"/>
  <c r="BD29" i="2"/>
  <c r="BC29" i="2"/>
  <c r="BB29" i="2"/>
  <c r="BA29" i="2"/>
  <c r="AZ29" i="2"/>
  <c r="BG29" i="2" s="1"/>
  <c r="AX29" i="2"/>
  <c r="BF28" i="2"/>
  <c r="BE28" i="2"/>
  <c r="BD28" i="2"/>
  <c r="BG28" i="2" s="1"/>
  <c r="BH28" i="2" s="1"/>
  <c r="BC28" i="2"/>
  <c r="BB28" i="2"/>
  <c r="BA28" i="2"/>
  <c r="AZ28" i="2"/>
  <c r="AX28" i="2"/>
  <c r="BF27" i="2"/>
  <c r="BE27" i="2"/>
  <c r="BD27" i="2"/>
  <c r="BC27" i="2"/>
  <c r="BB27" i="2"/>
  <c r="BA27" i="2"/>
  <c r="AZ27" i="2"/>
  <c r="BG27" i="2" s="1"/>
  <c r="AX27" i="2"/>
  <c r="BD26" i="2"/>
  <c r="BC26" i="2"/>
  <c r="BB26" i="2"/>
  <c r="BA26" i="2"/>
  <c r="AZ26" i="2"/>
  <c r="AX26" i="2"/>
  <c r="BB25" i="2"/>
  <c r="BA25" i="2"/>
  <c r="AX25" i="2"/>
  <c r="BF24" i="2"/>
  <c r="BD24" i="2"/>
  <c r="BC24" i="2"/>
  <c r="AX24" i="2"/>
  <c r="BF25" i="2" s="1"/>
  <c r="BF23" i="2"/>
  <c r="BE23" i="2"/>
  <c r="AZ23" i="2"/>
  <c r="AX23" i="2"/>
  <c r="BE25" i="2" s="1"/>
  <c r="AX22" i="2"/>
  <c r="BD25" i="2" s="1"/>
  <c r="AX21" i="2"/>
  <c r="BC25" i="2" s="1"/>
  <c r="AX20" i="2"/>
  <c r="AX19" i="2"/>
  <c r="BD18" i="2"/>
  <c r="AX18" i="2"/>
  <c r="AZ25" i="2" s="1"/>
  <c r="AE18" i="2"/>
  <c r="S18" i="2"/>
  <c r="G18" i="2"/>
  <c r="BE17" i="2"/>
  <c r="BD17" i="2"/>
  <c r="AX17" i="2"/>
  <c r="AE17" i="2"/>
  <c r="S17" i="2"/>
  <c r="G17" i="2"/>
  <c r="BD16" i="2"/>
  <c r="AX16" i="2"/>
  <c r="BE24" i="2" s="1"/>
  <c r="AE16" i="2"/>
  <c r="S16" i="2"/>
  <c r="G16" i="2"/>
  <c r="AX15" i="2"/>
  <c r="AX14" i="2"/>
  <c r="BJ13" i="2"/>
  <c r="AX13" i="2"/>
  <c r="BB24" i="2" s="1"/>
  <c r="AK13" i="2"/>
  <c r="Y13" i="2"/>
  <c r="M13" i="2"/>
  <c r="BJ12" i="2"/>
  <c r="AX12" i="2"/>
  <c r="BA24" i="2" s="1"/>
  <c r="AK12" i="2"/>
  <c r="Y12" i="2"/>
  <c r="M12" i="2"/>
  <c r="BJ11" i="2"/>
  <c r="AX11" i="2"/>
  <c r="AZ24" i="2" s="1"/>
  <c r="BG24" i="2" s="1"/>
  <c r="AK11" i="2"/>
  <c r="Y11" i="2"/>
  <c r="M11" i="2"/>
  <c r="BJ10" i="2"/>
  <c r="AX10" i="2"/>
  <c r="AK10" i="2"/>
  <c r="Y10" i="2"/>
  <c r="M10" i="2"/>
  <c r="BJ9" i="2"/>
  <c r="AX9" i="2"/>
  <c r="AK9" i="2"/>
  <c r="Y9" i="2"/>
  <c r="M9" i="2"/>
  <c r="BJ8" i="2"/>
  <c r="AX8" i="2"/>
  <c r="BD23" i="2" s="1"/>
  <c r="AK8" i="2"/>
  <c r="Y8" i="2"/>
  <c r="M8" i="2"/>
  <c r="BJ7" i="2"/>
  <c r="AX7" i="2"/>
  <c r="BC23" i="2" s="1"/>
  <c r="AK7" i="2"/>
  <c r="Y7" i="2"/>
  <c r="M7" i="2"/>
  <c r="BJ6" i="2"/>
  <c r="AX6" i="2"/>
  <c r="BB23" i="2" s="1"/>
  <c r="AK6" i="2"/>
  <c r="Y6" i="2"/>
  <c r="M6" i="2"/>
  <c r="BJ5" i="2"/>
  <c r="AX5" i="2"/>
  <c r="BA23" i="2" s="1"/>
  <c r="AK5" i="2"/>
  <c r="Y5" i="2"/>
  <c r="M5" i="2"/>
  <c r="BJ4" i="2"/>
  <c r="AX4" i="2"/>
  <c r="AK4" i="2"/>
  <c r="Y4" i="2"/>
  <c r="M4" i="2"/>
  <c r="N13" i="1"/>
  <c r="F7" i="1"/>
  <c r="E7" i="1"/>
  <c r="D7" i="1"/>
  <c r="C7" i="1"/>
  <c r="B7" i="1"/>
  <c r="G7" i="1" s="1"/>
  <c r="F6" i="1"/>
  <c r="E6" i="1"/>
  <c r="D6" i="1"/>
  <c r="C6" i="1"/>
  <c r="B6" i="1"/>
  <c r="G6" i="1" s="1"/>
  <c r="G5" i="1"/>
  <c r="F5" i="1"/>
  <c r="E5" i="1"/>
  <c r="D5" i="1"/>
  <c r="C5" i="1"/>
  <c r="B5" i="1"/>
  <c r="M4" i="1"/>
  <c r="L4" i="1"/>
  <c r="N4" i="1" s="1"/>
  <c r="K4" i="1"/>
  <c r="J4" i="1"/>
  <c r="I4" i="1"/>
  <c r="F4" i="1"/>
  <c r="E4" i="1"/>
  <c r="D4" i="1"/>
  <c r="G4" i="1" s="1"/>
  <c r="C4" i="1"/>
  <c r="B4" i="1"/>
  <c r="BG23" i="2" l="1"/>
  <c r="BG25" i="2"/>
  <c r="BH25" i="2" s="1"/>
  <c r="BH31" i="2"/>
  <c r="BH29" i="2"/>
  <c r="BG26" i="2"/>
  <c r="BH26" i="2" s="1"/>
  <c r="BH24" i="2"/>
  <c r="H7" i="1"/>
  <c r="H5" i="1"/>
  <c r="N15" i="1"/>
  <c r="H6" i="1"/>
  <c r="H4" i="1"/>
  <c r="BD34" i="2"/>
  <c r="BE34" i="2"/>
  <c r="BF34" i="2"/>
  <c r="BF35" i="2"/>
  <c r="BA34" i="2"/>
  <c r="BB34" i="2"/>
  <c r="BH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1A000000}">
      <text>
        <r>
          <rPr>
            <sz val="10"/>
            <color rgb="FF000000"/>
            <rFont val="Arial"/>
          </rPr>
          <t>Graph version
	-Aaron John Sabu</t>
        </r>
      </text>
    </comment>
    <comment ref="N1" authorId="0" shapeId="0" xr:uid="{00000000-0006-0000-0100-00001B000000}">
      <text>
        <r>
          <rPr>
            <sz val="10"/>
            <color rgb="FF000000"/>
            <rFont val="Arial"/>
          </rPr>
          <t>Graph version
	-Aaron John Sabu</t>
        </r>
      </text>
    </comment>
    <comment ref="Z1" authorId="0" shapeId="0" xr:uid="{00000000-0006-0000-0100-00001C000000}">
      <text>
        <r>
          <rPr>
            <sz val="10"/>
            <color rgb="FF000000"/>
            <rFont val="Arial"/>
          </rPr>
          <t>Matrix Version
	-Aaron John Sabu</t>
        </r>
      </text>
    </comment>
    <comment ref="AL1" authorId="0" shapeId="0" xr:uid="{00000000-0006-0000-0100-000004000000}">
      <text>
        <r>
          <rPr>
            <sz val="10"/>
            <color rgb="FF000000"/>
            <rFont val="Arial"/>
          </rPr>
          <t>Matrix version
	-Aaron John Sabu</t>
        </r>
      </text>
    </comment>
    <comment ref="AY1" authorId="0" shapeId="0" xr:uid="{00000000-0006-0000-0100-000003000000}">
      <text>
        <r>
          <rPr>
            <sz val="10"/>
            <color rgb="FF000000"/>
            <rFont val="Arial"/>
          </rPr>
          <t>Matrix version
	-Aaron John Sabu</t>
        </r>
      </text>
    </comment>
    <comment ref="AA4" authorId="0" shapeId="0" xr:uid="{00000000-0006-0000-0100-000019000000}">
      <text>
        <r>
          <rPr>
            <sz val="10"/>
            <color rgb="FF000000"/>
            <rFont val="Arial"/>
          </rPr>
          <t>1.109
	-Aaron John Sabu</t>
        </r>
      </text>
    </comment>
    <comment ref="AB4" authorId="0" shapeId="0" xr:uid="{00000000-0006-0000-0100-00000F000000}">
      <text>
        <r>
          <rPr>
            <sz val="10"/>
            <color rgb="FF000000"/>
            <rFont val="Arial"/>
          </rPr>
          <t>0.625
	-Aaron John Sabu</t>
        </r>
      </text>
    </comment>
    <comment ref="AA5" authorId="0" shapeId="0" xr:uid="{00000000-0006-0000-0100-000018000000}">
      <text>
        <r>
          <rPr>
            <sz val="10"/>
            <color rgb="FF000000"/>
            <rFont val="Arial"/>
          </rPr>
          <t>0.408
	-Aaron John Sabu</t>
        </r>
      </text>
    </comment>
    <comment ref="AB5" authorId="0" shapeId="0" xr:uid="{00000000-0006-0000-0100-00000E000000}">
      <text>
        <r>
          <rPr>
            <sz val="10"/>
            <color rgb="FF000000"/>
            <rFont val="Arial"/>
          </rPr>
          <t>0.480
	-Aaron John Sabu</t>
        </r>
      </text>
    </comment>
    <comment ref="AA6" authorId="0" shapeId="0" xr:uid="{00000000-0006-0000-0100-000017000000}">
      <text>
        <r>
          <rPr>
            <sz val="10"/>
            <color rgb="FF000000"/>
            <rFont val="Arial"/>
          </rPr>
          <t>0.417
	-Aaron John Sabu</t>
        </r>
      </text>
    </comment>
    <comment ref="AB6" authorId="0" shapeId="0" xr:uid="{00000000-0006-0000-0100-00000D000000}">
      <text>
        <r>
          <rPr>
            <sz val="10"/>
            <color rgb="FF000000"/>
            <rFont val="Arial"/>
          </rPr>
          <t>0.388
	-Aaron John Sabu</t>
        </r>
      </text>
    </comment>
    <comment ref="AA7" authorId="0" shapeId="0" xr:uid="{00000000-0006-0000-0100-000016000000}">
      <text>
        <r>
          <rPr>
            <sz val="10"/>
            <color rgb="FF000000"/>
            <rFont val="Arial"/>
          </rPr>
          <t>0.430
	-Aaron John Sabu</t>
        </r>
      </text>
    </comment>
    <comment ref="AB7" authorId="0" shapeId="0" xr:uid="{00000000-0006-0000-0100-00000C000000}">
      <text>
        <r>
          <rPr>
            <sz val="10"/>
            <color rgb="FF000000"/>
            <rFont val="Arial"/>
          </rPr>
          <t>0.397
	-Aaron John Sabu</t>
        </r>
      </text>
    </comment>
    <comment ref="AA8" authorId="0" shapeId="0" xr:uid="{00000000-0006-0000-0100-000015000000}">
      <text>
        <r>
          <rPr>
            <sz val="10"/>
            <color rgb="FF000000"/>
            <rFont val="Arial"/>
          </rPr>
          <t>0.435
	-Aaron John Sabu</t>
        </r>
      </text>
    </comment>
    <comment ref="AB8" authorId="0" shapeId="0" xr:uid="{00000000-0006-0000-0100-00000B000000}">
      <text>
        <r>
          <rPr>
            <sz val="10"/>
            <color rgb="FF000000"/>
            <rFont val="Arial"/>
          </rPr>
          <t>0.404
	-Aaron John Sabu</t>
        </r>
      </text>
    </comment>
    <comment ref="AA9" authorId="0" shapeId="0" xr:uid="{00000000-0006-0000-0100-000014000000}">
      <text>
        <r>
          <rPr>
            <sz val="10"/>
            <color rgb="FF000000"/>
            <rFont val="Arial"/>
          </rPr>
          <t>0.631
	-Aaron John Sabu</t>
        </r>
      </text>
    </comment>
    <comment ref="AB9" authorId="0" shapeId="0" xr:uid="{00000000-0006-0000-0100-00000A000000}">
      <text>
        <r>
          <rPr>
            <sz val="10"/>
            <color rgb="FF000000"/>
            <rFont val="Arial"/>
          </rPr>
          <t>0.517
	-Aaron John Sabu</t>
        </r>
      </text>
    </comment>
    <comment ref="AA10" authorId="0" shapeId="0" xr:uid="{00000000-0006-0000-0100-000013000000}">
      <text>
        <r>
          <rPr>
            <sz val="10"/>
            <color rgb="FF000000"/>
            <rFont val="Arial"/>
          </rPr>
          <t>0.922
	-Aaron John Sabu</t>
        </r>
      </text>
    </comment>
    <comment ref="AB10" authorId="0" shapeId="0" xr:uid="{00000000-0006-0000-0100-000009000000}">
      <text>
        <r>
          <rPr>
            <sz val="10"/>
            <color rgb="FF000000"/>
            <rFont val="Arial"/>
          </rPr>
          <t>0.809
	-Aaron John Sabu</t>
        </r>
      </text>
    </comment>
    <comment ref="AA11" authorId="0" shapeId="0" xr:uid="{00000000-0006-0000-0100-000012000000}">
      <text>
        <r>
          <rPr>
            <sz val="10"/>
            <color rgb="FF000000"/>
            <rFont val="Arial"/>
          </rPr>
          <t>2.215
	-Aaron John Sabu</t>
        </r>
      </text>
    </comment>
    <comment ref="AB11" authorId="0" shapeId="0" xr:uid="{00000000-0006-0000-0100-000008000000}">
      <text>
        <r>
          <rPr>
            <sz val="10"/>
            <color rgb="FF000000"/>
            <rFont val="Arial"/>
          </rPr>
          <t>2.031
	-Aaron John Sabu</t>
        </r>
      </text>
    </comment>
    <comment ref="AA12" authorId="0" shapeId="0" xr:uid="{00000000-0006-0000-0100-000011000000}">
      <text>
        <r>
          <rPr>
            <sz val="10"/>
            <color rgb="FF000000"/>
            <rFont val="Arial"/>
          </rPr>
          <t>7.267
	-Aaron John Sabu</t>
        </r>
      </text>
    </comment>
    <comment ref="AB12" authorId="0" shapeId="0" xr:uid="{00000000-0006-0000-0100-000007000000}">
      <text>
        <r>
          <rPr>
            <sz val="10"/>
            <color rgb="FF000000"/>
            <rFont val="Arial"/>
          </rPr>
          <t>7.103
	-Aaron John Sabu</t>
        </r>
      </text>
    </comment>
    <comment ref="AA13" authorId="0" shapeId="0" xr:uid="{00000000-0006-0000-0100-000010000000}">
      <text>
        <r>
          <rPr>
            <sz val="10"/>
            <color rgb="FF000000"/>
            <rFont val="Arial"/>
          </rPr>
          <t>27.825
	-Aaron John Sabu</t>
        </r>
      </text>
    </comment>
    <comment ref="AB13" authorId="0" shapeId="0" xr:uid="{00000000-0006-0000-0100-000006000000}">
      <text>
        <r>
          <rPr>
            <sz val="10"/>
            <color rgb="FF000000"/>
            <rFont val="Arial"/>
          </rPr>
          <t>27.720
	-Aaron John Sabu</t>
        </r>
      </text>
    </comment>
    <comment ref="F15" authorId="0" shapeId="0" xr:uid="{00000000-0006-0000-0100-00001D000000}">
      <text>
        <r>
          <rPr>
            <sz val="10"/>
            <color rgb="FF000000"/>
            <rFont val="Arial"/>
          </rPr>
          <t>Calculated using http://polynomialregression.drque.net/online.php
	-Aaron John Sabu</t>
        </r>
      </text>
    </comment>
    <comment ref="R15" authorId="0" shapeId="0" xr:uid="{00000000-0006-0000-0100-00001E000000}">
      <text>
        <r>
          <rPr>
            <sz val="10"/>
            <color rgb="FF000000"/>
            <rFont val="Arial"/>
          </rPr>
          <t>Calculated using http://polynomialregression.drque.net/online.php
	-Aaron John Sabu</t>
        </r>
      </text>
    </comment>
    <comment ref="AD15" authorId="0" shapeId="0" xr:uid="{00000000-0006-0000-0100-000005000000}">
      <text>
        <r>
          <rPr>
            <sz val="10"/>
            <color rgb="FF000000"/>
            <rFont val="Arial"/>
          </rPr>
          <t>Calculated using http://polynomialregression.drque.net/online.php
	-Aaron John Sabu</t>
        </r>
      </text>
    </comment>
    <comment ref="AN67" authorId="0" shapeId="0" xr:uid="{00000000-0006-0000-0100-000002000000}">
      <text>
        <r>
          <rPr>
            <sz val="10"/>
            <color rgb="FF000000"/>
            <rFont val="Arial"/>
          </rPr>
          <t>4326.020000
	-Aaron John Sabu</t>
        </r>
      </text>
    </comment>
    <comment ref="AN68" authorId="0" shapeId="0" xr:uid="{00000000-0006-0000-0100-000001000000}">
      <text>
        <r>
          <rPr>
            <sz val="10"/>
            <color rgb="FF000000"/>
            <rFont val="Arial"/>
          </rPr>
          <t>2164.100000
	-Aaron John Sabu</t>
        </r>
      </text>
    </comment>
  </commentList>
</comments>
</file>

<file path=xl/sharedStrings.xml><?xml version="1.0" encoding="utf-8"?>
<sst xmlns="http://schemas.openxmlformats.org/spreadsheetml/2006/main" count="83" uniqueCount="46">
  <si>
    <t>OpenMP</t>
  </si>
  <si>
    <t>Serial</t>
  </si>
  <si>
    <t>Run Number</t>
  </si>
  <si>
    <t>Average</t>
  </si>
  <si>
    <t>Speed Up</t>
  </si>
  <si>
    <t>CUDA</t>
  </si>
  <si>
    <t>Speed up</t>
  </si>
  <si>
    <t>19m51.779s</t>
  </si>
  <si>
    <t>19m51.244s</t>
  </si>
  <si>
    <t>19m16.303s</t>
  </si>
  <si>
    <t>19m19.972s</t>
  </si>
  <si>
    <t>19m50.609s</t>
  </si>
  <si>
    <t>10m25.146s</t>
  </si>
  <si>
    <t>10m41.353s</t>
  </si>
  <si>
    <t>10m23.864s</t>
  </si>
  <si>
    <t>10m23.182s</t>
  </si>
  <si>
    <t>10m41.469s</t>
  </si>
  <si>
    <t>5m14.387s</t>
  </si>
  <si>
    <t>5m20.763s</t>
  </si>
  <si>
    <t>5m13.111s</t>
  </si>
  <si>
    <t>5m13.004s</t>
  </si>
  <si>
    <t>5m20.163s</t>
  </si>
  <si>
    <t>3m29.975s</t>
  </si>
  <si>
    <t>3m33.650s</t>
  </si>
  <si>
    <t>3m54.581s</t>
  </si>
  <si>
    <t>3m29.536s</t>
  </si>
  <si>
    <t>3m33.963s</t>
  </si>
  <si>
    <t>2m38.723s</t>
  </si>
  <si>
    <t>2m46.247s</t>
  </si>
  <si>
    <t>2m37.959s</t>
  </si>
  <si>
    <t>2m37.983s</t>
  </si>
  <si>
    <t>2m42.513s</t>
  </si>
  <si>
    <t>Single Thread - Code 1</t>
  </si>
  <si>
    <t>Single Thread - Code 2</t>
  </si>
  <si>
    <t>V</t>
  </si>
  <si>
    <t>numThreads</t>
  </si>
  <si>
    <t>R^2 for CUDA</t>
  </si>
  <si>
    <t>k</t>
  </si>
  <si>
    <t>n</t>
  </si>
  <si>
    <t>R^2</t>
  </si>
  <si>
    <t>Adj. R^2</t>
  </si>
  <si>
    <t>Total
Time</t>
  </si>
  <si>
    <t>Factor of
Time
Increase</t>
  </si>
  <si>
    <t>R^2 for OpenMP (numThreads = 8)</t>
  </si>
  <si>
    <t>R2</t>
  </si>
  <si>
    <t>Adj.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</si>
</sst>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7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0"/>
      <color rgb="FFD7DADC"/>
      <name val="&quot;Noto Mono&quot;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164" fontId="3" fillId="0" borderId="0" xfId="0" applyNumberFormat="1" applyFont="1" applyAlignment="1"/>
    <xf numFmtId="0" fontId="3" fillId="0" borderId="0" xfId="0" applyFont="1"/>
    <xf numFmtId="164" fontId="4" fillId="0" borderId="0" xfId="0" applyNumberFormat="1" applyFont="1" applyAlignment="1"/>
    <xf numFmtId="164" fontId="3" fillId="0" borderId="0" xfId="0" applyNumberFormat="1" applyFont="1"/>
    <xf numFmtId="1" fontId="3" fillId="0" borderId="0" xfId="0" applyNumberFormat="1" applyFont="1" applyAlignment="1"/>
    <xf numFmtId="0" fontId="2" fillId="0" borderId="0" xfId="0" applyFont="1" applyAlignment="1">
      <alignment horizontal="center" vertical="center"/>
    </xf>
    <xf numFmtId="165" fontId="3" fillId="0" borderId="0" xfId="0" applyNumberFormat="1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5" fontId="3" fillId="0" borderId="0" xfId="0" applyNumberFormat="1" applyFont="1"/>
    <xf numFmtId="165" fontId="1" fillId="0" borderId="0" xfId="0" applyNumberFormat="1" applyFont="1" applyAlignment="1">
      <alignment horizontal="center"/>
    </xf>
    <xf numFmtId="165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165" fontId="4" fillId="0" borderId="0" xfId="0" applyNumberFormat="1" applyFont="1" applyAlignment="1"/>
    <xf numFmtId="164" fontId="4" fillId="0" borderId="0" xfId="0" applyNumberFormat="1" applyFont="1"/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0">
                <a:solidFill>
                  <a:srgbClr val="F3F3F3"/>
                </a:solidFill>
                <a:latin typeface="+mn-lt"/>
              </a:defRPr>
            </a:pPr>
            <a:r>
              <a:rPr lang="en-US" sz="2400" b="0">
                <a:solidFill>
                  <a:srgbClr val="F3F3F3"/>
                </a:solidFill>
                <a:latin typeface="+mn-lt"/>
              </a:rPr>
              <a:t>CUDA Timing Study and Trendline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xVal>
            <c:numRef>
              <c:f>'Floyd-Warshall Algorithm'!$AY$4:$AY$15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</c:numCache>
            </c:numRef>
          </c:xVal>
          <c:yVal>
            <c:numRef>
              <c:f>'Floyd-Warshall Algorithm'!$BJ$4:$BJ$15</c:f>
              <c:numCache>
                <c:formatCode>0.000000</c:formatCode>
                <c:ptCount val="12"/>
                <c:pt idx="0">
                  <c:v>0.41300000000000009</c:v>
                </c:pt>
                <c:pt idx="1">
                  <c:v>0.40800000000000003</c:v>
                </c:pt>
                <c:pt idx="2">
                  <c:v>0.41260000000000002</c:v>
                </c:pt>
                <c:pt idx="3">
                  <c:v>0.40799999999999992</c:v>
                </c:pt>
                <c:pt idx="4">
                  <c:v>0.41039999999999993</c:v>
                </c:pt>
                <c:pt idx="5">
                  <c:v>0.41309999999999991</c:v>
                </c:pt>
                <c:pt idx="6">
                  <c:v>0.43430000000000002</c:v>
                </c:pt>
                <c:pt idx="7">
                  <c:v>0.51190000000000002</c:v>
                </c:pt>
                <c:pt idx="8">
                  <c:v>0.77920000000000011</c:v>
                </c:pt>
                <c:pt idx="9">
                  <c:v>2.0264000000000002</c:v>
                </c:pt>
                <c:pt idx="10">
                  <c:v>7.1007999999999996</c:v>
                </c:pt>
                <c:pt idx="11">
                  <c:v>27.619600000000002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1-4CE9-AB9F-0B9EBD6AD5B0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triang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'Floyd-Warshall Algorithm'!$AY$4:$AY$15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</c:numCache>
            </c:numRef>
          </c:xVal>
          <c:yVal>
            <c:numRef>
              <c:f>'Floyd-Warshall Algorithm'!$BJ$4:$BJ$15</c:f>
              <c:numCache>
                <c:formatCode>0.000000</c:formatCode>
                <c:ptCount val="12"/>
                <c:pt idx="0">
                  <c:v>0.41300000000000009</c:v>
                </c:pt>
                <c:pt idx="1">
                  <c:v>0.40800000000000003</c:v>
                </c:pt>
                <c:pt idx="2">
                  <c:v>0.41260000000000002</c:v>
                </c:pt>
                <c:pt idx="3">
                  <c:v>0.40799999999999992</c:v>
                </c:pt>
                <c:pt idx="4">
                  <c:v>0.41039999999999993</c:v>
                </c:pt>
                <c:pt idx="5">
                  <c:v>0.41309999999999991</c:v>
                </c:pt>
                <c:pt idx="6">
                  <c:v>0.43430000000000002</c:v>
                </c:pt>
                <c:pt idx="7">
                  <c:v>0.51190000000000002</c:v>
                </c:pt>
                <c:pt idx="8">
                  <c:v>0.77920000000000011</c:v>
                </c:pt>
                <c:pt idx="9">
                  <c:v>2.0264000000000002</c:v>
                </c:pt>
                <c:pt idx="10">
                  <c:v>7.1007999999999996</c:v>
                </c:pt>
                <c:pt idx="11">
                  <c:v>27.619600000000002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A1-4CE9-AB9F-0B9EBD6AD5B0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'Floyd-Warshall Algorithm'!$AY$4:$AY$15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</c:numCache>
            </c:numRef>
          </c:xVal>
          <c:yVal>
            <c:numRef>
              <c:f>'Floyd-Warshall Algorithm'!$BJ$4:$BJ$15</c:f>
              <c:numCache>
                <c:formatCode>0.000000</c:formatCode>
                <c:ptCount val="12"/>
                <c:pt idx="0">
                  <c:v>0.41300000000000009</c:v>
                </c:pt>
                <c:pt idx="1">
                  <c:v>0.40800000000000003</c:v>
                </c:pt>
                <c:pt idx="2">
                  <c:v>0.41260000000000002</c:v>
                </c:pt>
                <c:pt idx="3">
                  <c:v>0.40799999999999992</c:v>
                </c:pt>
                <c:pt idx="4">
                  <c:v>0.41039999999999993</c:v>
                </c:pt>
                <c:pt idx="5">
                  <c:v>0.41309999999999991</c:v>
                </c:pt>
                <c:pt idx="6">
                  <c:v>0.43430000000000002</c:v>
                </c:pt>
                <c:pt idx="7">
                  <c:v>0.51190000000000002</c:v>
                </c:pt>
                <c:pt idx="8">
                  <c:v>0.77920000000000011</c:v>
                </c:pt>
                <c:pt idx="9">
                  <c:v>2.0264000000000002</c:v>
                </c:pt>
                <c:pt idx="10">
                  <c:v>7.1007999999999996</c:v>
                </c:pt>
                <c:pt idx="11">
                  <c:v>27.619600000000002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A1-4CE9-AB9F-0B9EBD6A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98034"/>
        <c:axId val="644137740"/>
      </c:scatterChart>
      <c:valAx>
        <c:axId val="5789980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644137740"/>
        <c:crosses val="autoZero"/>
        <c:crossBetween val="midCat"/>
      </c:valAx>
      <c:valAx>
        <c:axId val="644137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578998034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000000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  <a:r>
              <a:rPr lang="en-US" b="0">
                <a:solidFill>
                  <a:srgbClr val="F3F3F3"/>
                </a:solidFill>
                <a:latin typeface="+mn-lt"/>
              </a:rPr>
              <a:t>OpenMP Timing Study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1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'Floyd-Warshall Algorithm'!$AY$23:$AY$32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Algorithm'!$AZ$23:$AZ$32</c:f>
              <c:numCache>
                <c:formatCode>0.000000</c:formatCode>
                <c:ptCount val="10"/>
                <c:pt idx="0">
                  <c:v>1.1084415000000001E-4</c:v>
                </c:pt>
                <c:pt idx="1">
                  <c:v>6.6719920000000012E-4</c:v>
                </c:pt>
                <c:pt idx="2">
                  <c:v>5.0618809999999998E-3</c:v>
                </c:pt>
                <c:pt idx="3">
                  <c:v>3.5140999999999999E-2</c:v>
                </c:pt>
                <c:pt idx="4">
                  <c:v>0.19660399999999997</c:v>
                </c:pt>
                <c:pt idx="5">
                  <c:v>1.1303810000000001</c:v>
                </c:pt>
                <c:pt idx="6">
                  <c:v>8.5566040000000019</c:v>
                </c:pt>
                <c:pt idx="7">
                  <c:v>67.900270000000006</c:v>
                </c:pt>
                <c:pt idx="8">
                  <c:v>542.47440000000006</c:v>
                </c:pt>
                <c:pt idx="9">
                  <c:v>4310.2766666666657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C63-42CB-B457-58E9BD653074}"/>
            </c:ext>
          </c:extLst>
        </c:ser>
        <c:ser>
          <c:idx val="1"/>
          <c:order val="1"/>
          <c:tx>
            <c:v>2</c:v>
          </c:tx>
          <c:spPr>
            <a:ln cmpd="sng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numRef>
              <c:f>'Floyd-Warshall Algorithm'!$AY$23:$AY$32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Algorithm'!$BA$23:$BA$32</c:f>
              <c:numCache>
                <c:formatCode>0.000000</c:formatCode>
                <c:ptCount val="10"/>
                <c:pt idx="0">
                  <c:v>2.1724520000000001E-4</c:v>
                </c:pt>
                <c:pt idx="1">
                  <c:v>5.0635160000000003E-4</c:v>
                </c:pt>
                <c:pt idx="2">
                  <c:v>2.8316770000000003E-3</c:v>
                </c:pt>
                <c:pt idx="3">
                  <c:v>2.0011510000000003E-2</c:v>
                </c:pt>
                <c:pt idx="4">
                  <c:v>0.1187983</c:v>
                </c:pt>
                <c:pt idx="5">
                  <c:v>0.60043100000000005</c:v>
                </c:pt>
                <c:pt idx="6">
                  <c:v>4.3333229999999991</c:v>
                </c:pt>
                <c:pt idx="7">
                  <c:v>34.05162</c:v>
                </c:pt>
                <c:pt idx="8">
                  <c:v>271.47320000000002</c:v>
                </c:pt>
                <c:pt idx="9">
                  <c:v>2174.1933333333332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63-42CB-B457-58E9BD653074}"/>
            </c:ext>
          </c:extLst>
        </c:ser>
        <c:ser>
          <c:idx val="2"/>
          <c:order val="2"/>
          <c:tx>
            <c:v>4</c:v>
          </c:tx>
          <c:spPr>
            <a:ln cmpd="sng"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'Floyd-Warshall Algorithm'!$AY$23:$AY$32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Algorithm'!$BB$23:$BB$32</c:f>
              <c:numCache>
                <c:formatCode>0.000000</c:formatCode>
                <c:ptCount val="10"/>
                <c:pt idx="0">
                  <c:v>2.2971099999999998E-4</c:v>
                </c:pt>
                <c:pt idx="1">
                  <c:v>4.1728520000000005E-4</c:v>
                </c:pt>
                <c:pt idx="2">
                  <c:v>1.6443230000000001E-3</c:v>
                </c:pt>
                <c:pt idx="3">
                  <c:v>1.077207E-2</c:v>
                </c:pt>
                <c:pt idx="4">
                  <c:v>6.8739830000000002E-2</c:v>
                </c:pt>
                <c:pt idx="5">
                  <c:v>0.32702279999999995</c:v>
                </c:pt>
                <c:pt idx="6">
                  <c:v>2.2224029999999999</c:v>
                </c:pt>
                <c:pt idx="7">
                  <c:v>17.10201</c:v>
                </c:pt>
                <c:pt idx="8">
                  <c:v>135.96949999999998</c:v>
                </c:pt>
                <c:pt idx="9">
                  <c:v>1082.4455555555555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C63-42CB-B457-58E9BD653074}"/>
            </c:ext>
          </c:extLst>
        </c:ser>
        <c:ser>
          <c:idx val="3"/>
          <c:order val="3"/>
          <c:tx>
            <c:v>8</c:v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'Floyd-Warshall Algorithm'!$AY$23:$AY$32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Algorithm'!$BC$23:$BC$32</c:f>
              <c:numCache>
                <c:formatCode>0.000000</c:formatCode>
                <c:ptCount val="10"/>
                <c:pt idx="0">
                  <c:v>3.4624470000000002E-4</c:v>
                </c:pt>
                <c:pt idx="1">
                  <c:v>9.3581350000000003E-4</c:v>
                </c:pt>
                <c:pt idx="2">
                  <c:v>1.8088224E-2</c:v>
                </c:pt>
                <c:pt idx="3">
                  <c:v>5.8353350000000005E-3</c:v>
                </c:pt>
                <c:pt idx="4">
                  <c:v>3.8324259999999999E-2</c:v>
                </c:pt>
                <c:pt idx="5">
                  <c:v>0.19472789999999998</c:v>
                </c:pt>
                <c:pt idx="6">
                  <c:v>1.1459409999999999</c:v>
                </c:pt>
                <c:pt idx="7">
                  <c:v>8.6281210000000002</c:v>
                </c:pt>
                <c:pt idx="8">
                  <c:v>65.191479999999984</c:v>
                </c:pt>
                <c:pt idx="9">
                  <c:v>542.15744444444454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C63-42CB-B457-58E9BD653074}"/>
            </c:ext>
          </c:extLst>
        </c:ser>
        <c:ser>
          <c:idx val="4"/>
          <c:order val="4"/>
          <c:tx>
            <c:v>10</c:v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numRef>
              <c:f>'Floyd-Warshall Algorithm'!$AY$23:$AY$32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Algorithm'!$BD$23:$BD$32</c:f>
              <c:numCache>
                <c:formatCode>0.000000</c:formatCode>
                <c:ptCount val="10"/>
                <c:pt idx="0">
                  <c:v>6.4588619999999988E-4</c:v>
                </c:pt>
                <c:pt idx="1">
                  <c:v>4.8619590000000001E-4</c:v>
                </c:pt>
                <c:pt idx="2">
                  <c:v>1.0491424999999998E-3</c:v>
                </c:pt>
                <c:pt idx="3">
                  <c:v>4.8696820000000002E-3</c:v>
                </c:pt>
                <c:pt idx="4">
                  <c:v>3.9534760000000002E-2</c:v>
                </c:pt>
                <c:pt idx="5">
                  <c:v>0.16686899999999999</c:v>
                </c:pt>
                <c:pt idx="6">
                  <c:v>0.91984910000000009</c:v>
                </c:pt>
                <c:pt idx="7">
                  <c:v>6.9130160000000007</c:v>
                </c:pt>
                <c:pt idx="8">
                  <c:v>54.641900000000007</c:v>
                </c:pt>
                <c:pt idx="9">
                  <c:v>434.10222222222222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C63-42CB-B457-58E9BD653074}"/>
            </c:ext>
          </c:extLst>
        </c:ser>
        <c:ser>
          <c:idx val="5"/>
          <c:order val="5"/>
          <c:tx>
            <c:v>14</c:v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numRef>
              <c:f>'Floyd-Warshall Algorithm'!$AY$23:$AY$32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Algorithm'!$BE$23:$BE$32</c:f>
              <c:numCache>
                <c:formatCode>0.000000</c:formatCode>
                <c:ptCount val="10"/>
                <c:pt idx="0">
                  <c:v>2.7428510999999997E-3</c:v>
                </c:pt>
                <c:pt idx="1">
                  <c:v>6.008980000000001E-4</c:v>
                </c:pt>
                <c:pt idx="2">
                  <c:v>9.930188000000003E-4</c:v>
                </c:pt>
                <c:pt idx="3">
                  <c:v>4.2436309999999994E-3</c:v>
                </c:pt>
                <c:pt idx="4">
                  <c:v>2.7219089999999994E-2</c:v>
                </c:pt>
                <c:pt idx="5">
                  <c:v>0.14877669999999998</c:v>
                </c:pt>
                <c:pt idx="6">
                  <c:v>0.77804790000000001</c:v>
                </c:pt>
                <c:pt idx="7">
                  <c:v>5.7801040000000006</c:v>
                </c:pt>
                <c:pt idx="8">
                  <c:v>45.557730000000006</c:v>
                </c:pt>
                <c:pt idx="9">
                  <c:v>362.24399999999997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C63-42CB-B457-58E9BD653074}"/>
            </c:ext>
          </c:extLst>
        </c:ser>
        <c:ser>
          <c:idx val="6"/>
          <c:order val="6"/>
          <c:tx>
            <c:v>16</c:v>
          </c:tx>
          <c:spPr>
            <a:ln cmpd="sng">
              <a:solidFill>
                <a:srgbClr val="7BAAF7"/>
              </a:solidFill>
            </a:ln>
          </c:spPr>
          <c:marker>
            <c:symbol val="circle"/>
            <c:size val="7"/>
            <c:spPr>
              <a:solidFill>
                <a:srgbClr val="7BAAF7"/>
              </a:solidFill>
              <a:ln cmpd="sng">
                <a:solidFill>
                  <a:srgbClr val="7BAAF7"/>
                </a:solidFill>
              </a:ln>
            </c:spPr>
          </c:marker>
          <c:cat>
            <c:numRef>
              <c:f>'Floyd-Warshall Algorithm'!$AY$23:$AY$32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'Floyd-Warshall Algorithm'!$BF$23:$BF$32</c:f>
              <c:numCache>
                <c:formatCode>0.000000</c:formatCode>
                <c:ptCount val="10"/>
                <c:pt idx="0">
                  <c:v>7.6415967000000001E-2</c:v>
                </c:pt>
                <c:pt idx="1">
                  <c:v>5.3161963999999992E-2</c:v>
                </c:pt>
                <c:pt idx="2">
                  <c:v>1.9911138999999998E-2</c:v>
                </c:pt>
                <c:pt idx="3">
                  <c:v>0.11506122699999999</c:v>
                </c:pt>
                <c:pt idx="4">
                  <c:v>5.5179560000000002E-2</c:v>
                </c:pt>
                <c:pt idx="5">
                  <c:v>0.19828879999999999</c:v>
                </c:pt>
                <c:pt idx="6">
                  <c:v>0.61724790000000007</c:v>
                </c:pt>
                <c:pt idx="7">
                  <c:v>4.4197810000000004</c:v>
                </c:pt>
                <c:pt idx="8">
                  <c:v>35.751469999999998</c:v>
                </c:pt>
                <c:pt idx="9">
                  <c:v>271.9794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7C63-42CB-B457-58E9BD653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501048"/>
        <c:axId val="1008498061"/>
      </c:lineChart>
      <c:catAx>
        <c:axId val="160350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008498061"/>
        <c:crosses val="autoZero"/>
        <c:auto val="1"/>
        <c:lblAlgn val="ctr"/>
        <c:lblOffset val="100"/>
        <c:noMultiLvlLbl val="1"/>
      </c:catAx>
      <c:valAx>
        <c:axId val="1008498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603501048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000000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3F3F3"/>
                </a:solidFill>
                <a:latin typeface="+mn-lt"/>
              </a:defRPr>
            </a:pPr>
            <a:r>
              <a:rPr lang="en-US" b="0">
                <a:solidFill>
                  <a:srgbClr val="F3F3F3"/>
                </a:solidFill>
                <a:latin typeface="+mn-lt"/>
              </a:rPr>
              <a:t>Approach towards V^3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numRef>
              <c:f>'Floyd-Warshall Algorithm'!$AY$24:$AY$32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</c:numCache>
            </c:numRef>
          </c:cat>
          <c:val>
            <c:numRef>
              <c:f>'Floyd-Warshall Algorithm'!$BH$24:$BH$32</c:f>
              <c:numCache>
                <c:formatCode>0.000</c:formatCode>
                <c:ptCount val="9"/>
                <c:pt idx="0">
                  <c:v>0.7034640959902323</c:v>
                </c:pt>
                <c:pt idx="1">
                  <c:v>0.8732503313556248</c:v>
                </c:pt>
                <c:pt idx="2">
                  <c:v>3.9519323359048042</c:v>
                </c:pt>
                <c:pt idx="3">
                  <c:v>2.7784791602885774</c:v>
                </c:pt>
                <c:pt idx="4">
                  <c:v>5.0817380902785052</c:v>
                </c:pt>
                <c:pt idx="5">
                  <c:v>6.7136940894066326</c:v>
                </c:pt>
                <c:pt idx="6">
                  <c:v>7.7958154159461843</c:v>
                </c:pt>
                <c:pt idx="7">
                  <c:v>7.9495859668338378</c:v>
                </c:pt>
                <c:pt idx="8">
                  <c:v>7.9729998206715242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A39-495A-BC33-1838246A4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113756"/>
        <c:axId val="413743232"/>
      </c:lineChart>
      <c:catAx>
        <c:axId val="665113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413743232"/>
        <c:crosses val="autoZero"/>
        <c:auto val="1"/>
        <c:lblAlgn val="ctr"/>
        <c:lblOffset val="100"/>
        <c:noMultiLvlLbl val="1"/>
      </c:catAx>
      <c:valAx>
        <c:axId val="413743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6651137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000000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62</xdr:col>
      <xdr:colOff>152400</xdr:colOff>
      <xdr:row>3</xdr:row>
      <xdr:rowOff>0</xdr:rowOff>
    </xdr:from>
    <xdr:ext cx="11563350" cy="7048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50</xdr:col>
      <xdr:colOff>628650</xdr:colOff>
      <xdr:row>40</xdr:row>
      <xdr:rowOff>0</xdr:rowOff>
    </xdr:from>
    <xdr:ext cx="10344150" cy="63246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65</xdr:col>
      <xdr:colOff>276225</xdr:colOff>
      <xdr:row>39</xdr:row>
      <xdr:rowOff>161925</xdr:rowOff>
    </xdr:from>
    <xdr:ext cx="10191750" cy="63246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4"/>
  <sheetViews>
    <sheetView workbookViewId="0"/>
  </sheetViews>
  <sheetFormatPr defaultColWidth="14.42578125" defaultRowHeight="15.75" customHeight="1"/>
  <cols>
    <col min="1" max="1" width="5.42578125" customWidth="1"/>
    <col min="2" max="2" width="13" customWidth="1"/>
    <col min="3" max="3" width="10.85546875" customWidth="1"/>
    <col min="4" max="4" width="9.140625" customWidth="1"/>
    <col min="5" max="5" width="12.5703125" customWidth="1"/>
    <col min="6" max="6" width="12" customWidth="1"/>
    <col min="7" max="7" width="11.85546875" customWidth="1"/>
    <col min="8" max="8" width="16.42578125" customWidth="1"/>
    <col min="9" max="9" width="13" customWidth="1"/>
    <col min="10" max="10" width="11.42578125" customWidth="1"/>
    <col min="11" max="11" width="12" customWidth="1"/>
    <col min="12" max="12" width="11.42578125" customWidth="1"/>
    <col min="13" max="13" width="12.7109375" customWidth="1"/>
    <col min="14" max="14" width="13.5703125" customWidth="1"/>
    <col min="15" max="15" width="11.85546875" customWidth="1"/>
    <col min="16" max="16" width="11.5703125" customWidth="1"/>
    <col min="17" max="17" width="11" customWidth="1"/>
    <col min="18" max="18" width="11.7109375" customWidth="1"/>
    <col min="19" max="23" width="9.140625" customWidth="1"/>
    <col min="24" max="24" width="8.85546875" customWidth="1"/>
    <col min="25" max="25" width="167.85546875" customWidth="1"/>
  </cols>
  <sheetData>
    <row r="1" spans="1:25">
      <c r="A1" s="1"/>
      <c r="B1" s="24" t="s">
        <v>0</v>
      </c>
      <c r="C1" s="25"/>
      <c r="D1" s="25"/>
      <c r="E1" s="25"/>
      <c r="F1" s="25"/>
      <c r="G1" s="25"/>
      <c r="I1" s="2"/>
      <c r="J1" s="2"/>
      <c r="K1" s="2" t="s">
        <v>1</v>
      </c>
      <c r="L1" s="2"/>
      <c r="M1" s="2"/>
      <c r="N1" s="2"/>
      <c r="T1" s="2"/>
      <c r="U1" s="2"/>
      <c r="V1" s="2"/>
      <c r="W1" s="2"/>
    </row>
    <row r="2" spans="1:25">
      <c r="B2" s="24" t="s">
        <v>2</v>
      </c>
      <c r="C2" s="25"/>
      <c r="D2" s="25"/>
      <c r="E2" s="25"/>
      <c r="F2" s="25"/>
      <c r="G2" s="26" t="s">
        <v>3</v>
      </c>
      <c r="H2" s="3" t="s">
        <v>4</v>
      </c>
      <c r="I2" s="2"/>
      <c r="J2" s="2"/>
      <c r="K2" s="2"/>
      <c r="L2" s="2"/>
      <c r="M2" s="2"/>
      <c r="N2" s="2"/>
      <c r="T2" s="2"/>
      <c r="U2" s="2"/>
      <c r="V2" s="2"/>
      <c r="W2" s="2"/>
      <c r="X2" s="2"/>
    </row>
    <row r="3" spans="1:25">
      <c r="A3" s="1"/>
      <c r="B3" s="4">
        <v>1</v>
      </c>
      <c r="C3" s="4">
        <v>2</v>
      </c>
      <c r="D3" s="4">
        <v>3</v>
      </c>
      <c r="E3" s="4">
        <v>4</v>
      </c>
      <c r="F3" s="4">
        <v>5</v>
      </c>
      <c r="G3" s="25"/>
      <c r="I3" s="2">
        <v>1</v>
      </c>
      <c r="J3" s="2">
        <v>2</v>
      </c>
      <c r="K3" s="2">
        <v>3</v>
      </c>
      <c r="L3" s="2">
        <v>4</v>
      </c>
      <c r="M3" s="2">
        <v>5</v>
      </c>
      <c r="N3" s="2" t="s">
        <v>3</v>
      </c>
      <c r="T3" s="2"/>
      <c r="U3" s="2"/>
      <c r="V3" s="2"/>
      <c r="W3" s="1"/>
      <c r="X3" s="5"/>
      <c r="Y3" s="5"/>
    </row>
    <row r="4" spans="1:25">
      <c r="A4" s="4">
        <v>2</v>
      </c>
      <c r="B4" s="5">
        <f>10*60 + 25.146</f>
        <v>625.14599999999996</v>
      </c>
      <c r="C4" s="5">
        <f>10*60+41.353</f>
        <v>641.35299999999995</v>
      </c>
      <c r="D4" s="5">
        <f>10*60+23.864</f>
        <v>623.86400000000003</v>
      </c>
      <c r="E4" s="5">
        <f>10*60+23.182</f>
        <v>623.18200000000002</v>
      </c>
      <c r="F4" s="5">
        <f>10*60+41.469</f>
        <v>641.46900000000005</v>
      </c>
      <c r="G4" s="5">
        <f t="shared" ref="G4:G7" si="0">AVERAGE(B4:F4)</f>
        <v>631.00279999999998</v>
      </c>
      <c r="H4" s="6">
        <f t="shared" ref="H4:H7" si="1">$N$4/G4</f>
        <v>1.8668402105347233</v>
      </c>
      <c r="I4" s="5">
        <f>19*60+51.779</f>
        <v>1191.779</v>
      </c>
      <c r="J4" s="5">
        <f>19*60+51.244</f>
        <v>1191.2439999999999</v>
      </c>
      <c r="K4" s="5">
        <f>19*60+16.303</f>
        <v>1156.3030000000001</v>
      </c>
      <c r="L4" s="5">
        <f>19*60+19.972</f>
        <v>1159.972</v>
      </c>
      <c r="M4" s="5">
        <f>19*60+50.609</f>
        <v>1190.6089999999999</v>
      </c>
      <c r="N4" s="5">
        <f>AVERAGE(I4:M4)</f>
        <v>1177.9813999999999</v>
      </c>
      <c r="T4" s="5"/>
      <c r="U4" s="5"/>
      <c r="V4" s="5"/>
      <c r="W4" s="5"/>
      <c r="X4" s="5"/>
      <c r="Y4" s="5"/>
    </row>
    <row r="5" spans="1:25">
      <c r="A5" s="4">
        <v>4</v>
      </c>
      <c r="B5" s="5">
        <f>5*60 + 14.387</f>
        <v>314.387</v>
      </c>
      <c r="C5" s="5">
        <f>5*60+20.763</f>
        <v>320.76299999999998</v>
      </c>
      <c r="D5" s="5">
        <f>5*60+13.111</f>
        <v>313.11099999999999</v>
      </c>
      <c r="E5" s="5">
        <f>5*60+13.004</f>
        <v>313.00400000000002</v>
      </c>
      <c r="F5" s="5">
        <f>5*60+20.163</f>
        <v>320.16300000000001</v>
      </c>
      <c r="G5" s="5">
        <f t="shared" si="0"/>
        <v>316.28559999999999</v>
      </c>
      <c r="H5" s="6">
        <f t="shared" si="1"/>
        <v>3.7244231163227157</v>
      </c>
      <c r="I5" s="5"/>
      <c r="J5" s="5"/>
      <c r="K5" s="5"/>
      <c r="L5" s="5"/>
      <c r="M5" s="5"/>
      <c r="N5" s="5"/>
      <c r="T5" s="5"/>
      <c r="U5" s="5"/>
      <c r="V5" s="5"/>
      <c r="W5" s="5"/>
      <c r="X5" s="5"/>
      <c r="Y5" s="5"/>
    </row>
    <row r="6" spans="1:25">
      <c r="A6" s="4">
        <v>6</v>
      </c>
      <c r="B6" s="5">
        <f>3*60+29.975</f>
        <v>209.97499999999999</v>
      </c>
      <c r="C6" s="5">
        <f>3*60+33.65</f>
        <v>213.65</v>
      </c>
      <c r="D6" s="5">
        <f>3*60+54.581</f>
        <v>234.58100000000002</v>
      </c>
      <c r="E6" s="5">
        <f>3*60+29.536</f>
        <v>209.536</v>
      </c>
      <c r="F6" s="5">
        <f>3*60+33.963</f>
        <v>213.96299999999999</v>
      </c>
      <c r="G6" s="5">
        <f t="shared" si="0"/>
        <v>216.34099999999998</v>
      </c>
      <c r="H6" s="6">
        <f t="shared" si="1"/>
        <v>5.4450215169570262</v>
      </c>
      <c r="I6" s="5"/>
      <c r="J6" s="5"/>
      <c r="K6" s="5"/>
      <c r="L6" s="5"/>
      <c r="M6" s="5"/>
      <c r="N6" s="5"/>
      <c r="T6" s="5"/>
      <c r="U6" s="5"/>
      <c r="V6" s="5"/>
      <c r="W6" s="5"/>
      <c r="X6" s="5"/>
      <c r="Y6" s="5"/>
    </row>
    <row r="7" spans="1:25">
      <c r="A7" s="4">
        <v>8</v>
      </c>
      <c r="B7" s="5">
        <f>2*60+38.723</f>
        <v>158.72300000000001</v>
      </c>
      <c r="C7" s="5">
        <f>2*60+46.247</f>
        <v>166.24700000000001</v>
      </c>
      <c r="D7" s="5">
        <f>2*60+37.959</f>
        <v>157.959</v>
      </c>
      <c r="E7" s="5">
        <f>2*60+37.983</f>
        <v>157.983</v>
      </c>
      <c r="F7" s="5">
        <f>2*60+42.513</f>
        <v>162.51300000000001</v>
      </c>
      <c r="G7" s="5">
        <f t="shared" si="0"/>
        <v>160.685</v>
      </c>
      <c r="H7" s="6">
        <f t="shared" si="1"/>
        <v>7.3309979151756535</v>
      </c>
      <c r="I7" s="5"/>
      <c r="J7" s="5"/>
      <c r="K7" s="5"/>
      <c r="L7" s="5"/>
      <c r="M7" s="5"/>
      <c r="N7" s="5"/>
      <c r="T7" s="5"/>
      <c r="U7" s="5"/>
      <c r="V7" s="5"/>
      <c r="W7" s="5"/>
      <c r="X7" s="5"/>
      <c r="Y7" s="5"/>
    </row>
    <row r="8" spans="1:25">
      <c r="A8" s="4">
        <v>16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T8" s="5"/>
      <c r="U8" s="5"/>
      <c r="V8" s="5"/>
      <c r="W8" s="5"/>
      <c r="X8" s="5"/>
      <c r="Y8" s="5"/>
    </row>
    <row r="9" spans="1: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T9" s="5"/>
      <c r="U9" s="5"/>
      <c r="V9" s="5"/>
      <c r="W9" s="5"/>
      <c r="X9" s="5"/>
      <c r="Y9" s="5"/>
    </row>
    <row r="10" spans="1:25">
      <c r="A10" s="4"/>
      <c r="B10" s="5"/>
      <c r="C10" s="5"/>
      <c r="D10" s="5"/>
      <c r="E10" s="5"/>
      <c r="F10" s="5"/>
      <c r="G10" s="5"/>
      <c r="H10" s="5"/>
      <c r="I10" s="24" t="s">
        <v>5</v>
      </c>
      <c r="J10" s="25"/>
      <c r="K10" s="25"/>
      <c r="L10" s="25"/>
      <c r="M10" s="25"/>
      <c r="N10" s="25"/>
      <c r="T10" s="5"/>
      <c r="U10" s="5"/>
      <c r="V10" s="5"/>
      <c r="W10" s="5"/>
      <c r="X10" s="5"/>
      <c r="Y10" s="5"/>
    </row>
    <row r="11" spans="1:25">
      <c r="A11" s="4"/>
      <c r="B11" s="5"/>
      <c r="C11" s="5"/>
      <c r="D11" s="5"/>
      <c r="E11" s="5"/>
      <c r="F11" s="5"/>
      <c r="G11" s="5"/>
      <c r="H11" s="5"/>
      <c r="I11" s="24" t="s">
        <v>2</v>
      </c>
      <c r="J11" s="25"/>
      <c r="K11" s="25"/>
      <c r="L11" s="25"/>
      <c r="M11" s="25"/>
      <c r="N11" s="26" t="s">
        <v>3</v>
      </c>
      <c r="T11" s="5"/>
      <c r="U11" s="5"/>
      <c r="V11" s="5"/>
      <c r="W11" s="5"/>
      <c r="X11" s="5"/>
      <c r="Y11" s="5"/>
    </row>
    <row r="12" spans="1:25">
      <c r="A12" s="4"/>
      <c r="B12" s="5"/>
      <c r="C12" s="5"/>
      <c r="D12" s="5"/>
      <c r="E12" s="5"/>
      <c r="F12" s="5"/>
      <c r="G12" s="5"/>
      <c r="H12" s="5"/>
      <c r="I12" s="4">
        <v>1</v>
      </c>
      <c r="J12" s="4">
        <v>2</v>
      </c>
      <c r="K12" s="4">
        <v>3</v>
      </c>
      <c r="L12" s="4">
        <v>4</v>
      </c>
      <c r="M12" s="4">
        <v>5</v>
      </c>
      <c r="N12" s="25"/>
      <c r="T12" s="5"/>
      <c r="U12" s="5"/>
      <c r="V12" s="5"/>
      <c r="W12" s="5"/>
      <c r="X12" s="5"/>
      <c r="Y12" s="5"/>
    </row>
    <row r="13" spans="1:25">
      <c r="A13" s="4"/>
      <c r="B13" s="5"/>
      <c r="C13" s="5"/>
      <c r="D13" s="5"/>
      <c r="E13" s="5"/>
      <c r="F13" s="5"/>
      <c r="G13" s="5"/>
      <c r="H13" s="5"/>
      <c r="I13" s="5">
        <v>18.620999999999999</v>
      </c>
      <c r="J13" s="5">
        <v>18.727</v>
      </c>
      <c r="K13" s="5">
        <v>18.552</v>
      </c>
      <c r="L13" s="5">
        <v>18.623000000000001</v>
      </c>
      <c r="M13" s="5">
        <v>18.728999999999999</v>
      </c>
      <c r="N13" s="5">
        <f>AVERAGE(I13:M13)</f>
        <v>18.650399999999998</v>
      </c>
      <c r="T13" s="5"/>
      <c r="U13" s="5"/>
      <c r="V13" s="5"/>
      <c r="W13" s="5"/>
      <c r="X13" s="5"/>
      <c r="Y13" s="5"/>
    </row>
    <row r="14" spans="1:2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T14" s="5"/>
      <c r="U14" s="5"/>
      <c r="V14" s="5"/>
      <c r="W14" s="5"/>
      <c r="X14" s="5"/>
      <c r="Y14" s="5"/>
    </row>
    <row r="15" spans="1:2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7" t="s">
        <v>6</v>
      </c>
      <c r="N15" s="5">
        <f>N4/N13</f>
        <v>63.161186891433964</v>
      </c>
      <c r="T15" s="5"/>
      <c r="U15" s="5"/>
      <c r="V15" s="5"/>
      <c r="W15" s="5"/>
      <c r="X15" s="5"/>
      <c r="Y15" s="5"/>
    </row>
    <row r="16" spans="1:2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>
      <c r="A17" s="4"/>
      <c r="B17" s="5"/>
      <c r="C17" s="5"/>
      <c r="D17" s="5"/>
      <c r="E17" s="5"/>
      <c r="F17" s="5"/>
      <c r="L17" s="5"/>
      <c r="O17" s="5"/>
      <c r="P17" s="5"/>
      <c r="Q17" s="5"/>
      <c r="R17" s="5"/>
      <c r="S17" s="5"/>
      <c r="T17" s="5"/>
      <c r="U17" s="5"/>
      <c r="V17" s="5"/>
      <c r="W17" s="5"/>
      <c r="X17" s="8"/>
      <c r="Y17" s="5"/>
    </row>
    <row r="18" spans="1:25">
      <c r="A18" s="4"/>
      <c r="F18" s="5"/>
      <c r="G18" s="5"/>
      <c r="H18" s="5"/>
      <c r="I18" s="5"/>
      <c r="J18" s="5"/>
      <c r="K18" s="5"/>
      <c r="Q18" s="5"/>
      <c r="R18" s="5"/>
      <c r="S18" s="5"/>
      <c r="T18" s="5"/>
      <c r="U18" s="5"/>
      <c r="V18" s="5"/>
      <c r="W18" s="5"/>
      <c r="X18" s="8"/>
      <c r="Y18" s="5"/>
    </row>
    <row r="19" spans="1:25">
      <c r="Q19" s="5"/>
      <c r="R19" s="5"/>
      <c r="S19" s="5"/>
      <c r="T19" s="5"/>
      <c r="U19" s="5"/>
      <c r="V19" s="5"/>
      <c r="W19" s="5"/>
      <c r="X19" s="8"/>
      <c r="Y19" s="5"/>
    </row>
    <row r="20" spans="1: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N20" s="8"/>
      <c r="O20" s="8"/>
      <c r="P20" s="5"/>
      <c r="Q20" s="5"/>
      <c r="R20" s="5"/>
      <c r="S20" s="8"/>
      <c r="T20" s="8"/>
      <c r="U20" s="8"/>
      <c r="V20" s="8"/>
      <c r="W20" s="8"/>
      <c r="X20" s="8"/>
      <c r="Y20" s="8"/>
    </row>
    <row r="21" spans="1: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N21" s="8"/>
      <c r="O21" s="8"/>
      <c r="P21" s="8"/>
      <c r="Q21" s="5"/>
      <c r="R21" s="5"/>
      <c r="S21" s="8"/>
      <c r="T21" s="8"/>
      <c r="U21" s="8"/>
      <c r="V21" s="8"/>
      <c r="W21" s="8"/>
      <c r="X21" s="8"/>
      <c r="Y21" s="8"/>
    </row>
    <row r="22" spans="1:25">
      <c r="A22" s="8"/>
      <c r="B22" s="8"/>
      <c r="C22" s="8"/>
      <c r="G22" s="8"/>
      <c r="K22" s="8"/>
      <c r="L22" s="8"/>
      <c r="N22" s="8"/>
      <c r="O22" s="8"/>
      <c r="P22" s="5"/>
      <c r="Q22" s="5"/>
      <c r="R22" s="5"/>
      <c r="S22" s="8"/>
      <c r="T22" s="8"/>
      <c r="U22" s="8"/>
      <c r="V22" s="8"/>
      <c r="W22" s="8"/>
      <c r="X22" s="8"/>
      <c r="Y22" s="8"/>
    </row>
    <row r="23" spans="1:25">
      <c r="A23" s="8"/>
      <c r="B23" s="8"/>
      <c r="C23" s="8"/>
      <c r="G23" s="8"/>
      <c r="K23" s="8"/>
      <c r="L23" s="8"/>
      <c r="N23" s="8"/>
      <c r="O23" s="8"/>
      <c r="P23" s="5"/>
      <c r="Q23" s="5"/>
      <c r="R23" s="5"/>
      <c r="S23" s="8"/>
      <c r="T23" s="8"/>
      <c r="U23" s="8"/>
      <c r="V23" s="8"/>
      <c r="W23" s="8"/>
      <c r="X23" s="8"/>
      <c r="Y23" s="8"/>
    </row>
    <row r="24" spans="1:25">
      <c r="A24" s="8"/>
      <c r="B24" s="8"/>
      <c r="C24" s="8"/>
      <c r="G24" s="8"/>
      <c r="K24" s="8"/>
      <c r="L24" s="8"/>
      <c r="N24" s="8"/>
      <c r="O24" s="8"/>
      <c r="P24" s="5"/>
      <c r="Q24" s="5"/>
      <c r="R24" s="5"/>
      <c r="S24" s="8"/>
      <c r="T24" s="8"/>
      <c r="U24" s="8"/>
      <c r="V24" s="8"/>
      <c r="W24" s="8"/>
      <c r="X24" s="8"/>
      <c r="Y24" s="8"/>
    </row>
    <row r="25" spans="1:25">
      <c r="A25" s="9">
        <v>1</v>
      </c>
      <c r="B25" s="5" t="s">
        <v>7</v>
      </c>
      <c r="C25" s="5" t="s">
        <v>8</v>
      </c>
      <c r="D25" s="5" t="s">
        <v>9</v>
      </c>
      <c r="E25" s="5" t="s">
        <v>10</v>
      </c>
      <c r="F25" s="5" t="s">
        <v>11</v>
      </c>
      <c r="G25" s="8"/>
      <c r="K25" s="8"/>
      <c r="L25" s="8"/>
      <c r="N25" s="8"/>
      <c r="O25" s="8"/>
      <c r="P25" s="5"/>
      <c r="Q25" s="5"/>
      <c r="R25" s="5"/>
      <c r="S25" s="8"/>
      <c r="T25" s="8"/>
      <c r="U25" s="8"/>
      <c r="V25" s="8"/>
      <c r="W25" s="8"/>
      <c r="X25" s="8"/>
      <c r="Y25" s="8"/>
    </row>
    <row r="26" spans="1:25">
      <c r="A26" s="9">
        <v>2</v>
      </c>
      <c r="B26" s="5" t="s">
        <v>12</v>
      </c>
      <c r="C26" s="5" t="s">
        <v>13</v>
      </c>
      <c r="D26" s="5" t="s">
        <v>14</v>
      </c>
      <c r="E26" s="5" t="s">
        <v>15</v>
      </c>
      <c r="F26" s="5" t="s">
        <v>16</v>
      </c>
      <c r="G26" s="8"/>
      <c r="K26" s="8"/>
      <c r="L26" s="8"/>
      <c r="N26" s="8"/>
      <c r="O26" s="8"/>
      <c r="P26" s="5"/>
      <c r="Q26" s="5"/>
      <c r="R26" s="5"/>
      <c r="S26" s="8"/>
      <c r="T26" s="8"/>
      <c r="U26" s="8"/>
      <c r="V26" s="8"/>
      <c r="W26" s="8"/>
      <c r="X26" s="8"/>
      <c r="Y26" s="8"/>
    </row>
    <row r="27" spans="1:25">
      <c r="A27" s="9">
        <v>4</v>
      </c>
      <c r="B27" s="5" t="s">
        <v>17</v>
      </c>
      <c r="C27" s="5" t="s">
        <v>18</v>
      </c>
      <c r="D27" s="5" t="s">
        <v>19</v>
      </c>
      <c r="E27" s="5" t="s">
        <v>20</v>
      </c>
      <c r="F27" s="5" t="s">
        <v>21</v>
      </c>
      <c r="G27" s="8"/>
      <c r="K27" s="8"/>
      <c r="L27" s="8"/>
      <c r="N27" s="8"/>
      <c r="O27" s="8"/>
      <c r="P27" s="5"/>
      <c r="Q27" s="5"/>
      <c r="R27" s="5"/>
      <c r="S27" s="8"/>
      <c r="T27" s="8"/>
      <c r="U27" s="8"/>
      <c r="V27" s="8"/>
      <c r="W27" s="8"/>
      <c r="X27" s="8"/>
      <c r="Y27" s="8"/>
    </row>
    <row r="28" spans="1:25">
      <c r="A28" s="9">
        <v>6</v>
      </c>
      <c r="B28" s="5" t="s">
        <v>22</v>
      </c>
      <c r="C28" s="5" t="s">
        <v>23</v>
      </c>
      <c r="D28" s="5" t="s">
        <v>24</v>
      </c>
      <c r="E28" s="5" t="s">
        <v>25</v>
      </c>
      <c r="F28" s="5" t="s">
        <v>26</v>
      </c>
      <c r="G28" s="8"/>
      <c r="K28" s="8"/>
      <c r="L28" s="8"/>
      <c r="N28" s="8"/>
      <c r="O28" s="8"/>
      <c r="P28" s="5"/>
      <c r="Q28" s="5"/>
      <c r="R28" s="5"/>
      <c r="S28" s="8"/>
      <c r="T28" s="8"/>
      <c r="U28" s="8"/>
      <c r="V28" s="8"/>
      <c r="W28" s="8"/>
      <c r="X28" s="8"/>
      <c r="Y28" s="8"/>
    </row>
    <row r="29" spans="1:25">
      <c r="A29" s="9">
        <v>8</v>
      </c>
      <c r="B29" s="5" t="s">
        <v>27</v>
      </c>
      <c r="C29" s="5" t="s">
        <v>28</v>
      </c>
      <c r="D29" s="5" t="s">
        <v>29</v>
      </c>
      <c r="E29" s="5" t="s">
        <v>30</v>
      </c>
      <c r="F29" s="5" t="s">
        <v>31</v>
      </c>
      <c r="G29" s="8"/>
      <c r="K29" s="8"/>
      <c r="L29" s="8"/>
      <c r="M29" s="8"/>
      <c r="N29" s="8"/>
      <c r="O29" s="8"/>
      <c r="P29" s="5"/>
      <c r="Q29" s="5"/>
      <c r="R29" s="5"/>
      <c r="S29" s="8"/>
      <c r="T29" s="8"/>
      <c r="U29" s="8"/>
      <c r="V29" s="8"/>
      <c r="W29" s="8"/>
      <c r="X29" s="8"/>
      <c r="Y29" s="8"/>
    </row>
    <row r="30" spans="1:25">
      <c r="A30" s="8"/>
      <c r="B30" s="8"/>
      <c r="C30" s="8"/>
      <c r="G30" s="8"/>
      <c r="K30" s="8"/>
      <c r="L30" s="8"/>
      <c r="M30" s="8"/>
      <c r="N30" s="8"/>
      <c r="O30" s="8"/>
      <c r="P30" s="5"/>
      <c r="Q30" s="5"/>
      <c r="R30" s="5"/>
      <c r="S30" s="8"/>
      <c r="T30" s="8"/>
      <c r="U30" s="8"/>
      <c r="V30" s="8"/>
      <c r="W30" s="8"/>
      <c r="X30" s="8"/>
      <c r="Y30" s="8"/>
    </row>
    <row r="31" spans="1:25">
      <c r="G31" s="8"/>
      <c r="K31" s="8"/>
      <c r="L31" s="8"/>
      <c r="M31" s="8"/>
      <c r="N31" s="8"/>
      <c r="O31" s="8"/>
      <c r="P31" s="5"/>
      <c r="Q31" s="5"/>
      <c r="R31" s="5"/>
      <c r="S31" s="8"/>
      <c r="T31" s="8"/>
      <c r="U31" s="8"/>
      <c r="V31" s="8"/>
      <c r="W31" s="8"/>
      <c r="X31" s="8"/>
      <c r="Y31" s="8"/>
    </row>
    <row r="32" spans="1:25">
      <c r="A32" s="8"/>
      <c r="B32" s="8"/>
      <c r="C32" s="8"/>
      <c r="G32" s="8"/>
      <c r="K32" s="8"/>
      <c r="L32" s="8"/>
      <c r="M32" s="8"/>
      <c r="N32" s="8"/>
      <c r="O32" s="8"/>
      <c r="P32" s="5"/>
      <c r="Q32" s="5"/>
      <c r="R32" s="5"/>
      <c r="S32" s="8"/>
      <c r="T32" s="8"/>
      <c r="U32" s="8"/>
      <c r="V32" s="8"/>
      <c r="W32" s="8"/>
      <c r="X32" s="8"/>
      <c r="Y32" s="8"/>
    </row>
    <row r="33" spans="1:25">
      <c r="A33" s="8"/>
      <c r="B33" s="8"/>
      <c r="C33" s="8"/>
      <c r="G33" s="8"/>
      <c r="K33" s="8"/>
      <c r="L33" s="8"/>
      <c r="M33" s="8"/>
      <c r="N33" s="8"/>
      <c r="O33" s="8"/>
      <c r="P33" s="5"/>
      <c r="Q33" s="5"/>
      <c r="R33" s="5"/>
      <c r="S33" s="8"/>
      <c r="T33" s="8"/>
      <c r="U33" s="8"/>
      <c r="V33" s="8"/>
      <c r="W33" s="8"/>
      <c r="X33" s="8"/>
      <c r="Y33" s="8"/>
    </row>
    <row r="34" spans="1:25">
      <c r="A34" s="8"/>
      <c r="B34" s="8"/>
      <c r="C34" s="8"/>
      <c r="G34" s="8"/>
      <c r="K34" s="8"/>
      <c r="L34" s="8"/>
      <c r="M34" s="8"/>
      <c r="N34" s="8"/>
      <c r="O34" s="8"/>
      <c r="P34" s="5"/>
      <c r="Q34" s="5"/>
      <c r="R34" s="5"/>
      <c r="S34" s="8"/>
      <c r="T34" s="8"/>
      <c r="U34" s="8"/>
      <c r="V34" s="8"/>
      <c r="W34" s="8"/>
      <c r="X34" s="8"/>
      <c r="Y34" s="8"/>
    </row>
  </sheetData>
  <mergeCells count="6">
    <mergeCell ref="B1:G1"/>
    <mergeCell ref="B2:F2"/>
    <mergeCell ref="G2:G3"/>
    <mergeCell ref="I10:N10"/>
    <mergeCell ref="I11:M11"/>
    <mergeCell ref="N11:N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C75"/>
  <sheetViews>
    <sheetView tabSelected="1" topLeftCell="AN1" workbookViewId="0">
      <pane ySplit="3" topLeftCell="A24" activePane="bottomLeft" state="frozen"/>
      <selection pane="bottomLeft" activeCell="AT61" sqref="AT61"/>
    </sheetView>
  </sheetViews>
  <sheetFormatPr defaultColWidth="14.42578125" defaultRowHeight="15.75" customHeight="1"/>
  <cols>
    <col min="1" max="2" width="4.28515625" customWidth="1"/>
    <col min="3" max="13" width="10.140625" customWidth="1"/>
    <col min="14" max="14" width="4.28515625" customWidth="1"/>
    <col min="15" max="25" width="10.140625" customWidth="1"/>
    <col min="26" max="26" width="6.7109375" customWidth="1"/>
    <col min="27" max="27" width="12.5703125" customWidth="1"/>
    <col min="28" max="35" width="10.140625" customWidth="1"/>
    <col min="36" max="36" width="10" customWidth="1"/>
    <col min="37" max="37" width="10.140625" customWidth="1"/>
    <col min="38" max="38" width="7.7109375" customWidth="1"/>
    <col min="39" max="39" width="12.5703125" customWidth="1"/>
    <col min="40" max="40" width="10.5703125" bestFit="1" customWidth="1"/>
    <col min="41" max="49" width="11.5703125" bestFit="1" customWidth="1"/>
    <col min="50" max="50" width="12.28515625" customWidth="1"/>
    <col min="51" max="51" width="10.140625" customWidth="1"/>
    <col min="52" max="52" width="12.5703125" customWidth="1"/>
    <col min="53" max="54" width="12.140625" customWidth="1"/>
    <col min="55" max="58" width="11.140625" customWidth="1"/>
    <col min="59" max="59" width="12.140625" customWidth="1"/>
    <col min="60" max="81" width="10.140625" customWidth="1"/>
  </cols>
  <sheetData>
    <row r="1" spans="1:81">
      <c r="A1" s="2"/>
      <c r="B1" s="24" t="s">
        <v>32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4" t="s">
        <v>33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4" t="s">
        <v>5</v>
      </c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8" t="s">
        <v>0</v>
      </c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8" t="s">
        <v>5</v>
      </c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</row>
    <row r="2" spans="1:81">
      <c r="B2" s="27" t="s">
        <v>34</v>
      </c>
      <c r="C2" s="24" t="s">
        <v>2</v>
      </c>
      <c r="D2" s="25"/>
      <c r="E2" s="25"/>
      <c r="F2" s="25"/>
      <c r="G2" s="25"/>
      <c r="H2" s="25"/>
      <c r="I2" s="25"/>
      <c r="J2" s="25"/>
      <c r="K2" s="25"/>
      <c r="L2" s="25"/>
      <c r="M2" s="26" t="s">
        <v>3</v>
      </c>
      <c r="N2" s="27" t="s">
        <v>34</v>
      </c>
      <c r="O2" s="24" t="s">
        <v>2</v>
      </c>
      <c r="P2" s="25"/>
      <c r="Q2" s="25"/>
      <c r="R2" s="25"/>
      <c r="S2" s="25"/>
      <c r="T2" s="25"/>
      <c r="U2" s="25"/>
      <c r="V2" s="25"/>
      <c r="W2" s="25"/>
      <c r="X2" s="25"/>
      <c r="Y2" s="26" t="s">
        <v>3</v>
      </c>
      <c r="Z2" s="27" t="s">
        <v>34</v>
      </c>
      <c r="AA2" s="24" t="s">
        <v>2</v>
      </c>
      <c r="AB2" s="25"/>
      <c r="AC2" s="25"/>
      <c r="AD2" s="25"/>
      <c r="AE2" s="25"/>
      <c r="AF2" s="25"/>
      <c r="AG2" s="25"/>
      <c r="AH2" s="25"/>
      <c r="AI2" s="25"/>
      <c r="AJ2" s="25"/>
      <c r="AK2" s="26" t="s">
        <v>3</v>
      </c>
      <c r="AL2" s="27" t="s">
        <v>34</v>
      </c>
      <c r="AM2" s="27" t="s">
        <v>35</v>
      </c>
      <c r="AN2" s="24" t="s">
        <v>2</v>
      </c>
      <c r="AO2" s="25"/>
      <c r="AP2" s="25"/>
      <c r="AQ2" s="25"/>
      <c r="AR2" s="25"/>
      <c r="AS2" s="25"/>
      <c r="AT2" s="25"/>
      <c r="AU2" s="25"/>
      <c r="AV2" s="25"/>
      <c r="AW2" s="25"/>
      <c r="AX2" s="26" t="s">
        <v>3</v>
      </c>
      <c r="AY2" s="27" t="s">
        <v>34</v>
      </c>
      <c r="AZ2" s="24" t="s">
        <v>2</v>
      </c>
      <c r="BA2" s="25"/>
      <c r="BB2" s="25"/>
      <c r="BC2" s="25"/>
      <c r="BD2" s="25"/>
      <c r="BE2" s="25"/>
      <c r="BF2" s="25"/>
      <c r="BG2" s="25"/>
      <c r="BH2" s="25"/>
      <c r="BI2" s="25"/>
      <c r="BJ2" s="26" t="s">
        <v>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</row>
    <row r="3" spans="1:81">
      <c r="A3" s="1"/>
      <c r="B3" s="25"/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25"/>
      <c r="N3" s="25"/>
      <c r="O3" s="4">
        <v>1</v>
      </c>
      <c r="P3" s="4">
        <v>2</v>
      </c>
      <c r="Q3" s="4">
        <v>3</v>
      </c>
      <c r="R3" s="4">
        <v>4</v>
      </c>
      <c r="S3" s="4">
        <v>5</v>
      </c>
      <c r="T3" s="4">
        <v>6</v>
      </c>
      <c r="U3" s="4">
        <v>7</v>
      </c>
      <c r="V3" s="4">
        <v>8</v>
      </c>
      <c r="W3" s="4">
        <v>9</v>
      </c>
      <c r="X3" s="4">
        <v>10</v>
      </c>
      <c r="Y3" s="25"/>
      <c r="Z3" s="25"/>
      <c r="AA3" s="4">
        <v>1</v>
      </c>
      <c r="AB3" s="4">
        <v>2</v>
      </c>
      <c r="AC3" s="4">
        <v>3</v>
      </c>
      <c r="AD3" s="4">
        <v>4</v>
      </c>
      <c r="AE3" s="4">
        <v>5</v>
      </c>
      <c r="AF3" s="4">
        <v>6</v>
      </c>
      <c r="AG3" s="4">
        <v>7</v>
      </c>
      <c r="AH3" s="4">
        <v>8</v>
      </c>
      <c r="AI3" s="4">
        <v>9</v>
      </c>
      <c r="AJ3" s="4">
        <v>10</v>
      </c>
      <c r="AK3" s="25"/>
      <c r="AL3" s="25"/>
      <c r="AM3" s="25"/>
      <c r="AN3" s="4">
        <v>1</v>
      </c>
      <c r="AO3" s="4">
        <v>2</v>
      </c>
      <c r="AP3" s="4">
        <v>3</v>
      </c>
      <c r="AQ3" s="4">
        <v>4</v>
      </c>
      <c r="AR3" s="4">
        <v>5</v>
      </c>
      <c r="AS3" s="4">
        <v>6</v>
      </c>
      <c r="AT3" s="4">
        <v>7</v>
      </c>
      <c r="AU3" s="4">
        <v>8</v>
      </c>
      <c r="AV3" s="4">
        <v>9</v>
      </c>
      <c r="AW3" s="4">
        <v>10</v>
      </c>
      <c r="AX3" s="25"/>
      <c r="AY3" s="25"/>
      <c r="AZ3" s="4">
        <v>1</v>
      </c>
      <c r="BA3" s="4">
        <v>2</v>
      </c>
      <c r="BB3" s="4">
        <v>3</v>
      </c>
      <c r="BC3" s="4">
        <v>4</v>
      </c>
      <c r="BD3" s="4">
        <v>5</v>
      </c>
      <c r="BE3" s="4">
        <v>6</v>
      </c>
      <c r="BF3" s="4">
        <v>7</v>
      </c>
      <c r="BG3" s="4">
        <v>8</v>
      </c>
      <c r="BH3" s="4">
        <v>9</v>
      </c>
      <c r="BI3" s="4">
        <v>10</v>
      </c>
      <c r="BJ3" s="25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81">
      <c r="A4" s="4"/>
      <c r="B4" s="4">
        <v>10</v>
      </c>
      <c r="C4" s="11">
        <v>2.4494999999999999E-3</v>
      </c>
      <c r="D4" s="11">
        <v>5.0286999999999997E-3</v>
      </c>
      <c r="E4" s="11">
        <v>1.8928E-3</v>
      </c>
      <c r="F4" s="11">
        <v>1.7974E-3</v>
      </c>
      <c r="G4" s="11">
        <v>4.5906000000000002E-3</v>
      </c>
      <c r="H4" s="11">
        <v>1.7955E-3</v>
      </c>
      <c r="I4" s="11">
        <v>5.5385E-3</v>
      </c>
      <c r="J4" s="11">
        <v>5.2228999999999999E-3</v>
      </c>
      <c r="K4" s="11">
        <v>1.6371999999999999E-3</v>
      </c>
      <c r="L4" s="11">
        <v>1.5736999999999999E-3</v>
      </c>
      <c r="M4" s="11">
        <f t="shared" ref="M4:M13" si="0">AVERAGE(C4:L4)</f>
        <v>3.1526799999999993E-3</v>
      </c>
      <c r="N4" s="4">
        <v>10</v>
      </c>
      <c r="O4" s="11">
        <v>9.4970000000000005E-4</v>
      </c>
      <c r="P4" s="11">
        <v>9.0890000000000003E-4</v>
      </c>
      <c r="Q4" s="11">
        <v>9.0700000000000004E-4</v>
      </c>
      <c r="R4" s="11">
        <v>9.0660000000000003E-4</v>
      </c>
      <c r="S4" s="11">
        <v>9.1640000000000005E-4</v>
      </c>
      <c r="T4" s="11">
        <v>9.0879999999999997E-4</v>
      </c>
      <c r="U4" s="11">
        <v>8.9939999999999996E-4</v>
      </c>
      <c r="V4" s="11">
        <v>9.4059999999999999E-4</v>
      </c>
      <c r="W4" s="11">
        <v>9.0079999999999999E-4</v>
      </c>
      <c r="X4" s="11">
        <v>8.989E-4</v>
      </c>
      <c r="Y4" s="11">
        <f t="shared" ref="Y4:Y13" si="1">AVERAGE(O4:X4)</f>
        <v>9.1370999999999987E-4</v>
      </c>
      <c r="Z4" s="12">
        <v>40</v>
      </c>
      <c r="AA4" s="11">
        <v>0.42099999999999999</v>
      </c>
      <c r="AB4" s="11">
        <v>0.40200000000000002</v>
      </c>
      <c r="AC4" s="11">
        <v>0.39400000000000002</v>
      </c>
      <c r="AD4" s="11">
        <v>0.432</v>
      </c>
      <c r="AE4" s="11">
        <v>0.41899999999999998</v>
      </c>
      <c r="AF4" s="11">
        <v>0.40699999999999997</v>
      </c>
      <c r="AG4" s="11">
        <v>0.42299999999999999</v>
      </c>
      <c r="AH4" s="11">
        <v>0.39</v>
      </c>
      <c r="AI4" s="11">
        <v>0.40500000000000003</v>
      </c>
      <c r="AJ4" s="11">
        <v>0.39200000000000002</v>
      </c>
      <c r="AK4" s="11">
        <f t="shared" ref="AK4:AK13" si="2">AVERAGE(AA4:AJ4)</f>
        <v>0.40850000000000009</v>
      </c>
      <c r="AL4" s="26">
        <v>10</v>
      </c>
      <c r="AM4" s="13">
        <v>1</v>
      </c>
      <c r="AN4" s="11">
        <v>1.07191E-4</v>
      </c>
      <c r="AO4" s="11">
        <v>1.1526700000000001E-4</v>
      </c>
      <c r="AP4" s="11">
        <v>1.15907E-4</v>
      </c>
      <c r="AQ4" s="11">
        <v>1.2722699999999999E-4</v>
      </c>
      <c r="AR4" s="11">
        <v>1.0980300000000001E-4</v>
      </c>
      <c r="AS4" s="11">
        <v>1.1605E-4</v>
      </c>
      <c r="AT4" s="11">
        <v>1.08262E-4</v>
      </c>
      <c r="AU4" s="11">
        <v>8.0314499999999998E-5</v>
      </c>
      <c r="AV4" s="11">
        <v>1.26551E-4</v>
      </c>
      <c r="AW4" s="11">
        <v>1.01869E-4</v>
      </c>
      <c r="AX4" s="11">
        <f t="shared" ref="AX4:AX73" si="3">AVERAGE(AN4:AW4)</f>
        <v>1.1084415000000001E-4</v>
      </c>
      <c r="AY4" s="13">
        <v>10</v>
      </c>
      <c r="AZ4" s="11">
        <v>0.42399999999999999</v>
      </c>
      <c r="BA4" s="11">
        <v>0.41</v>
      </c>
      <c r="BB4" s="11">
        <v>0.42399999999999999</v>
      </c>
      <c r="BC4" s="11">
        <v>0.42</v>
      </c>
      <c r="BD4" s="14">
        <v>0.41899999999999998</v>
      </c>
      <c r="BE4" s="14">
        <v>0.42399999999999999</v>
      </c>
      <c r="BF4" s="14">
        <v>0.41799999999999998</v>
      </c>
      <c r="BG4" s="14">
        <v>0.39400000000000002</v>
      </c>
      <c r="BH4" s="14">
        <v>0.40600000000000003</v>
      </c>
      <c r="BI4" s="14">
        <v>0.39100000000000001</v>
      </c>
      <c r="BJ4" s="11">
        <f t="shared" ref="BJ4:BJ13" si="4">AVERAGE(AZ4:BI4)</f>
        <v>0.41300000000000009</v>
      </c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</row>
    <row r="5" spans="1:81">
      <c r="A5" s="4"/>
      <c r="B5" s="4">
        <v>20</v>
      </c>
      <c r="C5" s="11">
        <v>2.78278E-2</v>
      </c>
      <c r="D5" s="11">
        <v>3.5133499999999998E-2</v>
      </c>
      <c r="E5" s="11">
        <v>3.4576200000000001E-2</v>
      </c>
      <c r="F5" s="11">
        <v>1.4990699999999999E-2</v>
      </c>
      <c r="G5" s="11">
        <v>1.1501300000000001E-2</v>
      </c>
      <c r="H5" s="11">
        <v>3.20398E-2</v>
      </c>
      <c r="I5" s="11">
        <v>2.98607E-2</v>
      </c>
      <c r="J5" s="11">
        <v>3.0672499999999998E-2</v>
      </c>
      <c r="K5" s="11">
        <v>2.7785600000000001E-2</v>
      </c>
      <c r="L5" s="11">
        <v>3.3878800000000001E-2</v>
      </c>
      <c r="M5" s="11">
        <f t="shared" si="0"/>
        <v>2.7826689999999998E-2</v>
      </c>
      <c r="N5" s="4">
        <v>20</v>
      </c>
      <c r="O5" s="11">
        <v>7.2970999999999999E-3</v>
      </c>
      <c r="P5" s="11">
        <v>6.8894999999999998E-3</v>
      </c>
      <c r="Q5" s="11">
        <v>6.9671999999999998E-3</v>
      </c>
      <c r="R5" s="11">
        <v>7.0872000000000001E-3</v>
      </c>
      <c r="S5" s="11">
        <v>6.8014E-3</v>
      </c>
      <c r="T5" s="11">
        <v>6.7749999999999998E-3</v>
      </c>
      <c r="U5" s="11">
        <v>6.9125000000000002E-3</v>
      </c>
      <c r="V5" s="11">
        <v>6.7523000000000001E-3</v>
      </c>
      <c r="W5" s="11">
        <v>7.2243999999999997E-3</v>
      </c>
      <c r="X5" s="11">
        <v>8.0350999999999999E-3</v>
      </c>
      <c r="Y5" s="11">
        <f t="shared" si="1"/>
        <v>7.074170000000002E-3</v>
      </c>
      <c r="Z5" s="12">
        <v>80</v>
      </c>
      <c r="AA5" s="11">
        <v>0.40899999999999997</v>
      </c>
      <c r="AB5" s="11">
        <v>0.40400000000000003</v>
      </c>
      <c r="AC5" s="11">
        <v>0.41699999999999998</v>
      </c>
      <c r="AD5" s="11">
        <v>0.41699999999999998</v>
      </c>
      <c r="AE5" s="11">
        <v>0.39600000000000002</v>
      </c>
      <c r="AF5" s="11">
        <v>0.40500000000000003</v>
      </c>
      <c r="AG5" s="11">
        <v>0.39200000000000002</v>
      </c>
      <c r="AH5" s="11">
        <v>0.38800000000000001</v>
      </c>
      <c r="AI5" s="11">
        <v>0.36799999999999999</v>
      </c>
      <c r="AJ5" s="11">
        <v>0.39900000000000002</v>
      </c>
      <c r="AK5" s="11">
        <f t="shared" si="2"/>
        <v>0.39950000000000002</v>
      </c>
      <c r="AL5" s="25"/>
      <c r="AM5" s="13">
        <v>2</v>
      </c>
      <c r="AN5" s="11">
        <v>2.1595300000000001E-4</v>
      </c>
      <c r="AO5" s="11">
        <v>2.1939099999999999E-4</v>
      </c>
      <c r="AP5" s="11">
        <v>2.3435E-4</v>
      </c>
      <c r="AQ5" s="11">
        <v>1.53599E-4</v>
      </c>
      <c r="AR5" s="11">
        <v>2.39273E-4</v>
      </c>
      <c r="AS5" s="11">
        <v>2.1361700000000001E-4</v>
      </c>
      <c r="AT5" s="11">
        <v>2.3652499999999999E-4</v>
      </c>
      <c r="AU5" s="11">
        <v>2.1581500000000001E-4</v>
      </c>
      <c r="AV5" s="11">
        <v>2.1570899999999999E-4</v>
      </c>
      <c r="AW5" s="11">
        <v>2.2822000000000001E-4</v>
      </c>
      <c r="AX5" s="11">
        <f t="shared" si="3"/>
        <v>2.1724520000000001E-4</v>
      </c>
      <c r="AY5" s="13">
        <v>20</v>
      </c>
      <c r="AZ5" s="11">
        <v>0.42199999999999999</v>
      </c>
      <c r="BA5" s="11">
        <v>0.42199999999999999</v>
      </c>
      <c r="BB5" s="11">
        <v>0.41599999999999998</v>
      </c>
      <c r="BC5" s="11">
        <v>0.38700000000000001</v>
      </c>
      <c r="BD5" s="14">
        <v>0.40799999999999997</v>
      </c>
      <c r="BE5" s="14">
        <v>0.40300000000000002</v>
      </c>
      <c r="BF5" s="14">
        <v>0.40699999999999997</v>
      </c>
      <c r="BG5" s="14">
        <v>0.40699999999999997</v>
      </c>
      <c r="BH5" s="14">
        <v>0.41899999999999998</v>
      </c>
      <c r="BI5" s="14">
        <v>0.38900000000000001</v>
      </c>
      <c r="BJ5" s="11">
        <f t="shared" si="4"/>
        <v>0.40800000000000003</v>
      </c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</row>
    <row r="6" spans="1:81">
      <c r="A6" s="4"/>
      <c r="B6" s="4">
        <v>40</v>
      </c>
      <c r="C6" s="11">
        <v>9.6263600000000005E-2</v>
      </c>
      <c r="D6" s="11">
        <v>0.110107</v>
      </c>
      <c r="E6" s="11">
        <v>0.109569</v>
      </c>
      <c r="F6" s="11">
        <v>0.109912</v>
      </c>
      <c r="G6" s="11">
        <v>0.12570300000000001</v>
      </c>
      <c r="H6" s="11">
        <v>8.8983400000000004E-2</v>
      </c>
      <c r="I6" s="11">
        <v>0.111625</v>
      </c>
      <c r="J6" s="11">
        <v>0.114651</v>
      </c>
      <c r="K6" s="11">
        <v>0.10679</v>
      </c>
      <c r="L6" s="11">
        <v>0.10478999999999999</v>
      </c>
      <c r="M6" s="11">
        <f t="shared" si="0"/>
        <v>0.10783939999999999</v>
      </c>
      <c r="N6" s="4">
        <v>40</v>
      </c>
      <c r="O6" s="11">
        <v>5.3452600000000003E-2</v>
      </c>
      <c r="P6" s="11">
        <v>5.3662599999999998E-2</v>
      </c>
      <c r="Q6" s="11">
        <v>5.3682300000000002E-2</v>
      </c>
      <c r="R6" s="11">
        <v>5.3295700000000001E-2</v>
      </c>
      <c r="S6" s="11">
        <v>5.3295700000000001E-2</v>
      </c>
      <c r="T6" s="11">
        <v>5.9540200000000001E-2</v>
      </c>
      <c r="U6" s="11">
        <v>5.4862399999999999E-2</v>
      </c>
      <c r="V6" s="11">
        <v>5.53728E-2</v>
      </c>
      <c r="W6" s="11">
        <v>5.9163300000000002E-2</v>
      </c>
      <c r="X6" s="11">
        <v>5.3716E-2</v>
      </c>
      <c r="Y6" s="11">
        <f t="shared" si="1"/>
        <v>5.5004359999999995E-2</v>
      </c>
      <c r="Z6" s="12">
        <v>160</v>
      </c>
      <c r="AA6" s="11">
        <v>0.4</v>
      </c>
      <c r="AB6" s="11">
        <v>0.40500000000000003</v>
      </c>
      <c r="AC6" s="11">
        <v>0.39300000000000002</v>
      </c>
      <c r="AD6" s="11">
        <v>0.38400000000000001</v>
      </c>
      <c r="AE6" s="11">
        <v>0.38</v>
      </c>
      <c r="AF6" s="11">
        <v>0.40799999999999997</v>
      </c>
      <c r="AG6" s="11">
        <v>0.38200000000000001</v>
      </c>
      <c r="AH6" s="11">
        <v>0.40400000000000003</v>
      </c>
      <c r="AI6" s="11">
        <v>0.38800000000000001</v>
      </c>
      <c r="AJ6" s="11">
        <v>0.41599999999999998</v>
      </c>
      <c r="AK6" s="11">
        <f t="shared" si="2"/>
        <v>0.39599999999999996</v>
      </c>
      <c r="AL6" s="25"/>
      <c r="AM6" s="13">
        <v>4</v>
      </c>
      <c r="AN6" s="11">
        <v>2.1707599999999999E-4</v>
      </c>
      <c r="AO6" s="11">
        <v>1.6369E-4</v>
      </c>
      <c r="AP6" s="11">
        <v>2.05066E-4</v>
      </c>
      <c r="AQ6" s="11">
        <v>3.0794600000000002E-4</v>
      </c>
      <c r="AR6" s="11">
        <v>2.18154E-4</v>
      </c>
      <c r="AS6" s="11">
        <v>2.6405800000000001E-4</v>
      </c>
      <c r="AT6" s="11">
        <v>2.4238600000000001E-4</v>
      </c>
      <c r="AU6" s="11">
        <v>2.0323100000000001E-4</v>
      </c>
      <c r="AV6" s="11">
        <v>2.4485499999999999E-4</v>
      </c>
      <c r="AW6" s="11">
        <v>2.3064799999999999E-4</v>
      </c>
      <c r="AX6" s="11">
        <f t="shared" si="3"/>
        <v>2.2971099999999998E-4</v>
      </c>
      <c r="AY6" s="12">
        <v>40</v>
      </c>
      <c r="AZ6" s="11">
        <v>0.44</v>
      </c>
      <c r="BA6" s="11">
        <v>0.437</v>
      </c>
      <c r="BB6" s="11">
        <v>0.38900000000000001</v>
      </c>
      <c r="BC6" s="11">
        <v>0.39200000000000002</v>
      </c>
      <c r="BD6" s="14">
        <v>0.42</v>
      </c>
      <c r="BE6" s="14">
        <v>0.42</v>
      </c>
      <c r="BF6" s="14">
        <v>0.40699999999999997</v>
      </c>
      <c r="BG6" s="14">
        <v>0.40799999999999997</v>
      </c>
      <c r="BH6" s="14">
        <v>0.40500000000000003</v>
      </c>
      <c r="BI6" s="14">
        <v>0.40799999999999997</v>
      </c>
      <c r="BJ6" s="11">
        <f t="shared" si="4"/>
        <v>0.41260000000000002</v>
      </c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</row>
    <row r="7" spans="1:81">
      <c r="A7" s="4"/>
      <c r="B7" s="4">
        <v>60</v>
      </c>
      <c r="C7" s="11">
        <v>0.30754999999999999</v>
      </c>
      <c r="D7" s="11">
        <v>0.32097500000000001</v>
      </c>
      <c r="E7" s="11">
        <v>0.32164900000000002</v>
      </c>
      <c r="F7" s="11">
        <v>0.31104100000000001</v>
      </c>
      <c r="G7" s="11">
        <v>0.33420100000000003</v>
      </c>
      <c r="H7" s="11">
        <v>0.32730300000000001</v>
      </c>
      <c r="I7" s="11">
        <v>0.39188000000000001</v>
      </c>
      <c r="J7" s="11">
        <v>0.33032699999999998</v>
      </c>
      <c r="K7" s="11">
        <v>0.343084</v>
      </c>
      <c r="L7" s="11">
        <v>0.31615599999999999</v>
      </c>
      <c r="M7" s="11">
        <f t="shared" si="0"/>
        <v>0.3304166</v>
      </c>
      <c r="N7" s="4">
        <v>60</v>
      </c>
      <c r="O7" s="11">
        <v>0.179614</v>
      </c>
      <c r="P7" s="11">
        <v>0.17976</v>
      </c>
      <c r="Q7" s="11">
        <v>0.22270200000000001</v>
      </c>
      <c r="R7" s="11">
        <v>0.17996599999999999</v>
      </c>
      <c r="S7" s="11">
        <v>0.18026400000000001</v>
      </c>
      <c r="T7" s="11">
        <v>0.18908800000000001</v>
      </c>
      <c r="U7" s="11">
        <v>0.180449</v>
      </c>
      <c r="V7" s="11">
        <v>0.18174399999999999</v>
      </c>
      <c r="W7" s="11">
        <v>0.18556</v>
      </c>
      <c r="X7" s="11">
        <v>0.17971699999999999</v>
      </c>
      <c r="Y7" s="11">
        <f t="shared" si="1"/>
        <v>0.18588639999999998</v>
      </c>
      <c r="Z7" s="12">
        <v>320</v>
      </c>
      <c r="AA7" s="11">
        <v>0.42</v>
      </c>
      <c r="AB7" s="11">
        <v>0.40799999999999997</v>
      </c>
      <c r="AC7" s="11">
        <v>0.40899999999999997</v>
      </c>
      <c r="AD7" s="11">
        <v>0.40300000000000002</v>
      </c>
      <c r="AE7" s="11">
        <v>0.41799999999999998</v>
      </c>
      <c r="AF7" s="11">
        <v>0.41099999999999998</v>
      </c>
      <c r="AG7" s="11">
        <v>0.40300000000000002</v>
      </c>
      <c r="AH7" s="11">
        <v>0.39100000000000001</v>
      </c>
      <c r="AI7" s="11">
        <v>0.40300000000000002</v>
      </c>
      <c r="AJ7" s="11">
        <v>0.40799999999999997</v>
      </c>
      <c r="AK7" s="11">
        <f t="shared" si="2"/>
        <v>0.40739999999999998</v>
      </c>
      <c r="AL7" s="25"/>
      <c r="AM7" s="13">
        <v>8</v>
      </c>
      <c r="AN7" s="11">
        <v>3.4386799999999999E-4</v>
      </c>
      <c r="AO7" s="11">
        <v>2.9524E-4</v>
      </c>
      <c r="AP7" s="11">
        <v>4.1294999999999998E-4</v>
      </c>
      <c r="AQ7" s="11">
        <v>3.4903899999999999E-4</v>
      </c>
      <c r="AR7" s="11">
        <v>3.6005999999999999E-4</v>
      </c>
      <c r="AS7" s="11">
        <v>3.36542E-4</v>
      </c>
      <c r="AT7" s="11">
        <v>3.6329100000000002E-4</v>
      </c>
      <c r="AU7" s="11">
        <v>3.3942E-4</v>
      </c>
      <c r="AV7" s="11">
        <v>3.2904800000000002E-4</v>
      </c>
      <c r="AW7" s="11">
        <v>3.3298900000000001E-4</v>
      </c>
      <c r="AX7" s="11">
        <f t="shared" si="3"/>
        <v>3.4624470000000002E-4</v>
      </c>
      <c r="AY7" s="12">
        <v>80</v>
      </c>
      <c r="AZ7" s="11">
        <v>0.42099999999999999</v>
      </c>
      <c r="BA7" s="11">
        <v>0.40100000000000002</v>
      </c>
      <c r="BB7" s="11">
        <v>0.4</v>
      </c>
      <c r="BC7" s="11">
        <v>0.40500000000000003</v>
      </c>
      <c r="BD7" s="14">
        <v>0.40600000000000003</v>
      </c>
      <c r="BE7" s="14">
        <v>0.42099999999999999</v>
      </c>
      <c r="BF7" s="14">
        <v>0.40600000000000003</v>
      </c>
      <c r="BG7" s="14">
        <v>0.4</v>
      </c>
      <c r="BH7" s="14">
        <v>0.40100000000000002</v>
      </c>
      <c r="BI7" s="14">
        <v>0.41899999999999998</v>
      </c>
      <c r="BJ7" s="11">
        <f t="shared" si="4"/>
        <v>0.40799999999999992</v>
      </c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</row>
    <row r="8" spans="1:81">
      <c r="A8" s="4"/>
      <c r="B8" s="4">
        <v>80</v>
      </c>
      <c r="C8" s="11">
        <v>0.69496199999999997</v>
      </c>
      <c r="D8" s="11">
        <v>0.70934799999999998</v>
      </c>
      <c r="E8" s="11">
        <v>0.68321900000000002</v>
      </c>
      <c r="F8" s="11">
        <v>0.68276300000000001</v>
      </c>
      <c r="G8" s="11">
        <v>0.71550599999999998</v>
      </c>
      <c r="H8" s="11">
        <v>0.71785500000000002</v>
      </c>
      <c r="I8" s="11">
        <v>0.70846699999999996</v>
      </c>
      <c r="J8" s="11">
        <v>0.73568999999999996</v>
      </c>
      <c r="K8" s="11">
        <v>0.71606700000000001</v>
      </c>
      <c r="L8" s="11">
        <v>0.71167400000000003</v>
      </c>
      <c r="M8" s="11">
        <f t="shared" si="0"/>
        <v>0.70755509999999999</v>
      </c>
      <c r="N8" s="4">
        <v>80</v>
      </c>
      <c r="O8" s="11">
        <v>0.453791</v>
      </c>
      <c r="P8" s="11">
        <v>0.434554</v>
      </c>
      <c r="Q8" s="11">
        <v>0.444469</v>
      </c>
      <c r="R8" s="11">
        <v>0.44743699999999997</v>
      </c>
      <c r="S8" s="11">
        <v>0.46519899999999997</v>
      </c>
      <c r="T8" s="11">
        <v>0.43076199999999998</v>
      </c>
      <c r="U8" s="11">
        <v>0.45519300000000001</v>
      </c>
      <c r="V8" s="11">
        <v>0.44531599999999999</v>
      </c>
      <c r="W8" s="11">
        <v>0.43477700000000002</v>
      </c>
      <c r="X8" s="11">
        <v>0.42889500000000003</v>
      </c>
      <c r="Y8" s="11">
        <f t="shared" si="1"/>
        <v>0.44403930000000003</v>
      </c>
      <c r="Z8" s="12">
        <v>640</v>
      </c>
      <c r="AA8" s="11">
        <v>0.44</v>
      </c>
      <c r="AB8" s="11">
        <v>0.42099999999999999</v>
      </c>
      <c r="AC8" s="11">
        <v>0.42299999999999999</v>
      </c>
      <c r="AD8" s="11">
        <v>0.48599999999999999</v>
      </c>
      <c r="AE8" s="11">
        <v>0.42399999999999999</v>
      </c>
      <c r="AF8" s="11">
        <v>0.42499999999999999</v>
      </c>
      <c r="AG8" s="11">
        <v>0.41599999999999998</v>
      </c>
      <c r="AH8" s="11">
        <v>0.39600000000000002</v>
      </c>
      <c r="AI8" s="11">
        <v>0.40500000000000003</v>
      </c>
      <c r="AJ8" s="11">
        <v>0.435</v>
      </c>
      <c r="AK8" s="11">
        <f t="shared" si="2"/>
        <v>0.42709999999999992</v>
      </c>
      <c r="AL8" s="25"/>
      <c r="AM8" s="13">
        <v>10</v>
      </c>
      <c r="AN8" s="11">
        <v>4.5016899999999999E-4</v>
      </c>
      <c r="AO8" s="11">
        <v>3.2781299999999999E-4</v>
      </c>
      <c r="AP8" s="11">
        <v>3.4057299999999999E-4</v>
      </c>
      <c r="AQ8" s="11">
        <v>4.0057E-4</v>
      </c>
      <c r="AR8" s="11">
        <v>3.5111000000000002E-4</v>
      </c>
      <c r="AS8" s="11">
        <v>3.4287800000000002E-4</v>
      </c>
      <c r="AT8" s="11">
        <v>3.7635300000000001E-4</v>
      </c>
      <c r="AU8" s="11">
        <v>4.4052199999999999E-4</v>
      </c>
      <c r="AV8" s="11">
        <v>3.0272400000000001E-3</v>
      </c>
      <c r="AW8" s="11">
        <v>4.01634E-4</v>
      </c>
      <c r="AX8" s="11">
        <f t="shared" si="3"/>
        <v>6.4588619999999988E-4</v>
      </c>
      <c r="AY8" s="12">
        <v>160</v>
      </c>
      <c r="AZ8" s="11">
        <v>0.42399999999999999</v>
      </c>
      <c r="BA8" s="11">
        <v>0.38600000000000001</v>
      </c>
      <c r="BB8" s="11">
        <v>0.40300000000000002</v>
      </c>
      <c r="BC8" s="11">
        <v>0.41799999999999998</v>
      </c>
      <c r="BD8" s="14">
        <v>0.46700000000000003</v>
      </c>
      <c r="BE8" s="14">
        <v>0.39300000000000002</v>
      </c>
      <c r="BF8" s="14">
        <v>0.41</v>
      </c>
      <c r="BG8" s="14">
        <v>0.42099999999999999</v>
      </c>
      <c r="BH8" s="14">
        <v>0.38900000000000001</v>
      </c>
      <c r="BI8" s="14">
        <v>0.39300000000000002</v>
      </c>
      <c r="BJ8" s="11">
        <f t="shared" si="4"/>
        <v>0.41039999999999993</v>
      </c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spans="1:81">
      <c r="A9" s="4"/>
      <c r="B9" s="4">
        <v>100</v>
      </c>
      <c r="C9" s="11">
        <v>1.3515200000000001</v>
      </c>
      <c r="D9" s="11">
        <v>1.38357</v>
      </c>
      <c r="E9" s="11">
        <v>1.35981</v>
      </c>
      <c r="F9" s="11">
        <v>1.3577300000000001</v>
      </c>
      <c r="G9" s="11">
        <v>1.3714200000000001</v>
      </c>
      <c r="H9" s="11">
        <v>1.37233</v>
      </c>
      <c r="I9" s="11">
        <v>1.3572</v>
      </c>
      <c r="J9" s="11">
        <v>1.35178</v>
      </c>
      <c r="K9" s="11">
        <v>1.3847700000000001</v>
      </c>
      <c r="L9" s="11">
        <v>1.3847700000000001</v>
      </c>
      <c r="M9" s="11">
        <f t="shared" si="0"/>
        <v>1.3674899999999999</v>
      </c>
      <c r="N9" s="4">
        <v>100</v>
      </c>
      <c r="O9" s="11">
        <v>0.83370900000000003</v>
      </c>
      <c r="P9" s="11">
        <v>0.83688899999999999</v>
      </c>
      <c r="Q9" s="11">
        <v>0.83804500000000004</v>
      </c>
      <c r="R9" s="11">
        <v>0.83787199999999995</v>
      </c>
      <c r="S9" s="11">
        <v>0.83922699999999995</v>
      </c>
      <c r="T9" s="11">
        <v>0.83969700000000003</v>
      </c>
      <c r="U9" s="11">
        <v>0.83457700000000001</v>
      </c>
      <c r="V9" s="11">
        <v>0.85394300000000001</v>
      </c>
      <c r="W9" s="11">
        <v>0.83882100000000004</v>
      </c>
      <c r="X9" s="11">
        <v>0.84056299999999995</v>
      </c>
      <c r="Y9" s="11">
        <f t="shared" si="1"/>
        <v>0.8393343000000002</v>
      </c>
      <c r="Z9" s="12">
        <v>1280</v>
      </c>
      <c r="AA9" s="11">
        <v>0.498</v>
      </c>
      <c r="AB9" s="11">
        <v>0.499</v>
      </c>
      <c r="AC9" s="11">
        <v>0.52600000000000002</v>
      </c>
      <c r="AD9" s="11">
        <v>0.54400000000000004</v>
      </c>
      <c r="AE9" s="11">
        <v>0.52</v>
      </c>
      <c r="AF9" s="11">
        <v>0.50700000000000001</v>
      </c>
      <c r="AG9" s="11">
        <v>0.47499999999999998</v>
      </c>
      <c r="AH9" s="11">
        <v>0.498</v>
      </c>
      <c r="AI9" s="11">
        <v>0.50900000000000001</v>
      </c>
      <c r="AJ9" s="11">
        <v>0.53400000000000003</v>
      </c>
      <c r="AK9" s="11">
        <f t="shared" si="2"/>
        <v>0.51100000000000001</v>
      </c>
      <c r="AL9" s="25"/>
      <c r="AM9" s="13">
        <v>12</v>
      </c>
      <c r="AN9" s="11">
        <v>4.7541199999999998E-4</v>
      </c>
      <c r="AO9" s="11">
        <v>3.5925399999999999E-4</v>
      </c>
      <c r="AP9" s="11">
        <v>4.9732400000000005E-4</v>
      </c>
      <c r="AQ9" s="11">
        <v>4.4494400000000001E-4</v>
      </c>
      <c r="AR9" s="11">
        <v>4.2632199999999997E-4</v>
      </c>
      <c r="AS9" s="11">
        <v>6.6904599999999996E-4</v>
      </c>
      <c r="AT9" s="11">
        <v>2.3255100000000001E-2</v>
      </c>
      <c r="AU9" s="11">
        <v>3.92345E-4</v>
      </c>
      <c r="AV9" s="11">
        <v>4.54067E-4</v>
      </c>
      <c r="AW9" s="11">
        <v>4.54697E-4</v>
      </c>
      <c r="AX9" s="11">
        <f t="shared" si="3"/>
        <v>2.7428510999999997E-3</v>
      </c>
      <c r="AY9" s="12">
        <v>320</v>
      </c>
      <c r="AZ9" s="11">
        <v>0.45700000000000002</v>
      </c>
      <c r="BA9" s="11">
        <v>0.40699999999999997</v>
      </c>
      <c r="BB9" s="11">
        <v>0.41899999999999998</v>
      </c>
      <c r="BC9" s="11">
        <v>0.39200000000000002</v>
      </c>
      <c r="BD9" s="14">
        <v>0.40600000000000003</v>
      </c>
      <c r="BE9" s="14">
        <v>0.39700000000000002</v>
      </c>
      <c r="BF9" s="14">
        <v>0.41899999999999998</v>
      </c>
      <c r="BG9" s="14">
        <v>0.41899999999999998</v>
      </c>
      <c r="BH9" s="14">
        <v>0.40899999999999997</v>
      </c>
      <c r="BI9" s="14">
        <v>0.40600000000000003</v>
      </c>
      <c r="BJ9" s="11">
        <f t="shared" si="4"/>
        <v>0.41309999999999991</v>
      </c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</row>
    <row r="10" spans="1:81">
      <c r="A10" s="4"/>
      <c r="B10" s="4">
        <v>150</v>
      </c>
      <c r="C10" s="11">
        <v>4.5416400000000001</v>
      </c>
      <c r="D10" s="11">
        <v>4.55152</v>
      </c>
      <c r="E10" s="11">
        <v>4.5912300000000004</v>
      </c>
      <c r="F10" s="11">
        <v>4.5086000000000004</v>
      </c>
      <c r="G10" s="11">
        <v>4.4612299999999996</v>
      </c>
      <c r="H10" s="11">
        <v>4.5336699999999999</v>
      </c>
      <c r="I10" s="11">
        <v>4.5129900000000003</v>
      </c>
      <c r="J10" s="11">
        <v>4.5801600000000002</v>
      </c>
      <c r="K10" s="11">
        <v>4.5238899999999997</v>
      </c>
      <c r="L10" s="11">
        <v>4.5376399999999997</v>
      </c>
      <c r="M10" s="11">
        <f t="shared" si="0"/>
        <v>4.5342570000000011</v>
      </c>
      <c r="N10" s="4">
        <v>150</v>
      </c>
      <c r="O10" s="11">
        <v>3.0697800000000002</v>
      </c>
      <c r="P10" s="11">
        <v>2.8655499999999998</v>
      </c>
      <c r="Q10" s="11">
        <v>2.8352900000000001</v>
      </c>
      <c r="R10" s="11">
        <v>2.8957899999999999</v>
      </c>
      <c r="S10" s="11">
        <v>2.85764</v>
      </c>
      <c r="T10" s="11">
        <v>2.83175</v>
      </c>
      <c r="U10" s="11">
        <v>2.8452999999999999</v>
      </c>
      <c r="V10" s="11">
        <v>2.8343600000000002</v>
      </c>
      <c r="W10" s="11">
        <v>2.9174899999999999</v>
      </c>
      <c r="X10" s="11">
        <v>2.8309899999999999</v>
      </c>
      <c r="Y10" s="11">
        <f t="shared" si="1"/>
        <v>2.8783940000000006</v>
      </c>
      <c r="Z10" s="12">
        <v>2560</v>
      </c>
      <c r="AA10" s="11">
        <v>0.78500000000000003</v>
      </c>
      <c r="AB10" s="11">
        <v>0.78100000000000003</v>
      </c>
      <c r="AC10" s="11">
        <v>0.77</v>
      </c>
      <c r="AD10" s="11">
        <v>0.76300000000000001</v>
      </c>
      <c r="AE10" s="11">
        <v>0.80300000000000005</v>
      </c>
      <c r="AF10" s="11">
        <v>0.78500000000000003</v>
      </c>
      <c r="AG10" s="11">
        <v>0.75800000000000001</v>
      </c>
      <c r="AH10" s="11">
        <v>0.74</v>
      </c>
      <c r="AI10" s="11">
        <v>0.80500000000000005</v>
      </c>
      <c r="AJ10" s="11">
        <v>0.75600000000000001</v>
      </c>
      <c r="AK10" s="11">
        <f t="shared" si="2"/>
        <v>0.77460000000000007</v>
      </c>
      <c r="AL10" s="25"/>
      <c r="AM10" s="13">
        <v>16</v>
      </c>
      <c r="AN10" s="11">
        <v>1.0670199999999999E-3</v>
      </c>
      <c r="AO10" s="11">
        <v>5.5972899999999999E-2</v>
      </c>
      <c r="AP10" s="11">
        <v>6.4593300000000006E-2</v>
      </c>
      <c r="AQ10" s="11">
        <v>6.6953999999999998E-3</v>
      </c>
      <c r="AR10" s="11">
        <v>0.134322</v>
      </c>
      <c r="AS10" s="11">
        <v>5.58275E-3</v>
      </c>
      <c r="AT10" s="11">
        <v>0.159307</v>
      </c>
      <c r="AU10" s="11">
        <v>0.157415</v>
      </c>
      <c r="AV10" s="11">
        <v>1.8228299999999999E-2</v>
      </c>
      <c r="AW10" s="11">
        <v>0.16097600000000001</v>
      </c>
      <c r="AX10" s="11">
        <f t="shared" si="3"/>
        <v>7.6415967000000001E-2</v>
      </c>
      <c r="AY10" s="12">
        <v>640</v>
      </c>
      <c r="AZ10" s="11">
        <v>0.436</v>
      </c>
      <c r="BA10" s="11">
        <v>0.434</v>
      </c>
      <c r="BB10" s="11">
        <v>0.42199999999999999</v>
      </c>
      <c r="BC10" s="11">
        <v>0.44</v>
      </c>
      <c r="BD10" s="14">
        <v>0.42499999999999999</v>
      </c>
      <c r="BE10" s="14">
        <v>0.42599999999999999</v>
      </c>
      <c r="BF10" s="14">
        <v>0.45300000000000001</v>
      </c>
      <c r="BG10" s="14">
        <v>0.45</v>
      </c>
      <c r="BH10" s="14">
        <v>0.42699999999999999</v>
      </c>
      <c r="BI10" s="14">
        <v>0.43</v>
      </c>
      <c r="BJ10" s="11">
        <f t="shared" si="4"/>
        <v>0.43430000000000002</v>
      </c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</row>
    <row r="11" spans="1:81">
      <c r="A11" s="4"/>
      <c r="B11" s="4">
        <v>200</v>
      </c>
      <c r="C11" s="11">
        <v>10.638400000000001</v>
      </c>
      <c r="D11" s="11">
        <v>10.6135</v>
      </c>
      <c r="E11" s="11">
        <v>10.623200000000001</v>
      </c>
      <c r="F11" s="11">
        <v>10.713900000000001</v>
      </c>
      <c r="G11" s="11">
        <v>10.6805</v>
      </c>
      <c r="H11" s="11">
        <v>10.723800000000001</v>
      </c>
      <c r="I11" s="11">
        <v>10.6622</v>
      </c>
      <c r="J11" s="11">
        <v>10.633900000000001</v>
      </c>
      <c r="K11" s="11">
        <v>10.676299999999999</v>
      </c>
      <c r="L11" s="11">
        <v>10.632400000000001</v>
      </c>
      <c r="M11" s="11">
        <f t="shared" si="0"/>
        <v>10.65981</v>
      </c>
      <c r="N11" s="4">
        <v>200</v>
      </c>
      <c r="O11" s="11">
        <v>6.7686700000000002</v>
      </c>
      <c r="P11" s="11">
        <v>6.7261499999999996</v>
      </c>
      <c r="Q11" s="11">
        <v>6.7326800000000002</v>
      </c>
      <c r="R11" s="11">
        <v>6.7574300000000003</v>
      </c>
      <c r="S11" s="11">
        <v>6.7015500000000001</v>
      </c>
      <c r="T11" s="11">
        <v>6.71868</v>
      </c>
      <c r="U11" s="11">
        <v>6.6689600000000002</v>
      </c>
      <c r="V11" s="11">
        <v>6.7461000000000002</v>
      </c>
      <c r="W11" s="11">
        <v>6.6810700000000001</v>
      </c>
      <c r="X11" s="11">
        <v>6.6843599999999999</v>
      </c>
      <c r="Y11" s="11">
        <f t="shared" si="1"/>
        <v>6.7185649999999999</v>
      </c>
      <c r="Z11" s="12">
        <v>5120</v>
      </c>
      <c r="AA11" s="11">
        <v>2.044</v>
      </c>
      <c r="AB11" s="11">
        <v>2.0579999999999998</v>
      </c>
      <c r="AC11" s="11">
        <v>2.012</v>
      </c>
      <c r="AD11" s="11">
        <v>2.0270000000000001</v>
      </c>
      <c r="AE11" s="11">
        <v>2.0880000000000001</v>
      </c>
      <c r="AF11" s="11">
        <v>2.1509999999999998</v>
      </c>
      <c r="AG11" s="11">
        <v>2.0430000000000001</v>
      </c>
      <c r="AH11" s="11">
        <v>2</v>
      </c>
      <c r="AI11" s="11">
        <v>2.04</v>
      </c>
      <c r="AJ11" s="11">
        <v>2.024</v>
      </c>
      <c r="AK11" s="11">
        <f t="shared" si="2"/>
        <v>2.0487000000000002</v>
      </c>
      <c r="AL11" s="26">
        <v>20</v>
      </c>
      <c r="AM11" s="13">
        <v>1</v>
      </c>
      <c r="AN11" s="11">
        <v>6.1317999999999995E-4</v>
      </c>
      <c r="AO11" s="11">
        <v>7.1655199999999997E-4</v>
      </c>
      <c r="AP11" s="11">
        <v>7.1199399999999997E-4</v>
      </c>
      <c r="AQ11" s="11">
        <v>7.1359500000000003E-4</v>
      </c>
      <c r="AR11" s="11">
        <v>6.5759399999999995E-4</v>
      </c>
      <c r="AS11" s="11">
        <v>7.1107199999999998E-4</v>
      </c>
      <c r="AT11" s="11">
        <v>5.2490299999999996E-4</v>
      </c>
      <c r="AU11" s="11">
        <v>7.1477800000000001E-4</v>
      </c>
      <c r="AV11" s="11">
        <v>6.0212000000000004E-4</v>
      </c>
      <c r="AW11" s="11">
        <v>7.0620399999999999E-4</v>
      </c>
      <c r="AX11" s="11">
        <f t="shared" si="3"/>
        <v>6.6719920000000012E-4</v>
      </c>
      <c r="AY11" s="12">
        <v>1280</v>
      </c>
      <c r="AZ11" s="11">
        <v>0.52300000000000002</v>
      </c>
      <c r="BA11" s="11">
        <v>0.496</v>
      </c>
      <c r="BB11" s="11">
        <v>0.50800000000000001</v>
      </c>
      <c r="BC11" s="11">
        <v>0.51600000000000001</v>
      </c>
      <c r="BD11" s="14">
        <v>0.51500000000000001</v>
      </c>
      <c r="BE11" s="14">
        <v>0.53100000000000003</v>
      </c>
      <c r="BF11" s="14">
        <v>0.51200000000000001</v>
      </c>
      <c r="BG11" s="14">
        <v>0.501</v>
      </c>
      <c r="BH11" s="14">
        <v>0.5</v>
      </c>
      <c r="BI11" s="14">
        <v>0.51700000000000002</v>
      </c>
      <c r="BJ11" s="11">
        <f t="shared" si="4"/>
        <v>0.51190000000000002</v>
      </c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</row>
    <row r="12" spans="1:81">
      <c r="A12" s="4"/>
      <c r="B12" s="4">
        <v>300</v>
      </c>
      <c r="C12" s="11">
        <v>36.285699999999999</v>
      </c>
      <c r="D12" s="11">
        <v>36.211300000000001</v>
      </c>
      <c r="E12" s="11">
        <v>31.802600000000002</v>
      </c>
      <c r="F12" s="11">
        <v>39.156199999999998</v>
      </c>
      <c r="G12" s="11">
        <v>37.986400000000003</v>
      </c>
      <c r="H12" s="11">
        <v>36.157299999999999</v>
      </c>
      <c r="I12" s="11">
        <v>36.808700000000002</v>
      </c>
      <c r="J12" s="11">
        <v>36.3063</v>
      </c>
      <c r="K12" s="11">
        <v>34.889400000000002</v>
      </c>
      <c r="L12" s="11">
        <v>33.756999999999998</v>
      </c>
      <c r="M12" s="11">
        <f t="shared" si="0"/>
        <v>35.936090000000007</v>
      </c>
      <c r="N12" s="4">
        <v>300</v>
      </c>
      <c r="O12" s="11">
        <v>22.844100000000001</v>
      </c>
      <c r="P12" s="11">
        <v>22.656600000000001</v>
      </c>
      <c r="Q12" s="11">
        <v>22.680800000000001</v>
      </c>
      <c r="R12" s="11">
        <v>22.986799999999999</v>
      </c>
      <c r="S12" s="11">
        <v>22.590499999999999</v>
      </c>
      <c r="T12" s="11">
        <v>22.770499999999998</v>
      </c>
      <c r="U12" s="11">
        <v>23.0534</v>
      </c>
      <c r="V12" s="11">
        <v>22.720199999999998</v>
      </c>
      <c r="W12" s="11">
        <v>23.267700000000001</v>
      </c>
      <c r="X12" s="11">
        <v>22.709700000000002</v>
      </c>
      <c r="Y12" s="11">
        <f t="shared" si="1"/>
        <v>22.828030000000002</v>
      </c>
      <c r="Z12" s="12">
        <v>10240</v>
      </c>
      <c r="AA12" s="11">
        <v>7.0890000000000004</v>
      </c>
      <c r="AB12" s="11">
        <v>7.21</v>
      </c>
      <c r="AC12" s="11">
        <v>7.0949999999999998</v>
      </c>
      <c r="AD12" s="11">
        <v>7.1470000000000002</v>
      </c>
      <c r="AE12" s="11">
        <v>7.1529999999999996</v>
      </c>
      <c r="AF12" s="11">
        <v>7.0190000000000001</v>
      </c>
      <c r="AG12" s="11">
        <v>7.149</v>
      </c>
      <c r="AH12" s="11">
        <v>7.0620000000000003</v>
      </c>
      <c r="AI12" s="11">
        <v>6.9980000000000002</v>
      </c>
      <c r="AJ12" s="11">
        <v>7.0860000000000003</v>
      </c>
      <c r="AK12" s="11">
        <f t="shared" si="2"/>
        <v>7.1007999999999996</v>
      </c>
      <c r="AL12" s="25"/>
      <c r="AM12" s="13">
        <v>2</v>
      </c>
      <c r="AN12" s="11">
        <v>4.93506E-4</v>
      </c>
      <c r="AO12" s="11">
        <v>5.4200899999999998E-4</v>
      </c>
      <c r="AP12" s="11">
        <v>5.60203E-4</v>
      </c>
      <c r="AQ12" s="11">
        <v>4.8348100000000001E-4</v>
      </c>
      <c r="AR12" s="11">
        <v>4.9495599999999996E-4</v>
      </c>
      <c r="AS12" s="11">
        <v>4.9791799999999997E-4</v>
      </c>
      <c r="AT12" s="11">
        <v>4.7534299999999998E-4</v>
      </c>
      <c r="AU12" s="11">
        <v>5.2514300000000005E-4</v>
      </c>
      <c r="AV12" s="11">
        <v>4.9173100000000003E-4</v>
      </c>
      <c r="AW12" s="11">
        <v>4.9922599999999997E-4</v>
      </c>
      <c r="AX12" s="11">
        <f t="shared" si="3"/>
        <v>5.0635160000000003E-4</v>
      </c>
      <c r="AY12" s="12">
        <v>2560</v>
      </c>
      <c r="AZ12" s="11">
        <v>0.79400000000000004</v>
      </c>
      <c r="BA12" s="11">
        <v>0.79400000000000004</v>
      </c>
      <c r="BB12" s="11">
        <v>0.78800000000000003</v>
      </c>
      <c r="BC12" s="11">
        <v>0.79600000000000004</v>
      </c>
      <c r="BD12" s="14">
        <v>0.79300000000000004</v>
      </c>
      <c r="BE12" s="14">
        <v>0.76100000000000001</v>
      </c>
      <c r="BF12" s="14">
        <v>0.78500000000000003</v>
      </c>
      <c r="BG12" s="14">
        <v>0.746</v>
      </c>
      <c r="BH12" s="14">
        <v>0.76700000000000002</v>
      </c>
      <c r="BI12" s="14">
        <v>0.76800000000000002</v>
      </c>
      <c r="BJ12" s="11">
        <f t="shared" si="4"/>
        <v>0.77920000000000011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</row>
    <row r="13" spans="1:81">
      <c r="A13" s="4"/>
      <c r="B13" s="4">
        <v>400</v>
      </c>
      <c r="C13" s="11">
        <v>82.556299999999993</v>
      </c>
      <c r="D13" s="11">
        <v>86.364800000000002</v>
      </c>
      <c r="E13" s="11">
        <v>86.923900000000003</v>
      </c>
      <c r="F13" s="11">
        <v>86.9041</v>
      </c>
      <c r="G13" s="11">
        <v>87.150099999999995</v>
      </c>
      <c r="H13" s="11">
        <v>86.695300000000003</v>
      </c>
      <c r="I13" s="11">
        <v>90.003699999999995</v>
      </c>
      <c r="J13" s="11">
        <v>89.930499999999995</v>
      </c>
      <c r="K13" s="11">
        <v>90.254000000000005</v>
      </c>
      <c r="L13" s="11">
        <v>86.732500000000002</v>
      </c>
      <c r="M13" s="11">
        <f t="shared" si="0"/>
        <v>87.351520000000008</v>
      </c>
      <c r="N13" s="4">
        <v>400</v>
      </c>
      <c r="O13" s="11">
        <v>53.9495</v>
      </c>
      <c r="P13" s="11">
        <v>54.292700000000004</v>
      </c>
      <c r="Q13" s="11">
        <v>54.877800000000001</v>
      </c>
      <c r="R13" s="11">
        <v>56.827100000000002</v>
      </c>
      <c r="S13" s="11">
        <v>54.637099999999997</v>
      </c>
      <c r="T13" s="11">
        <v>55.632599999999996</v>
      </c>
      <c r="U13" s="11">
        <v>55.015799999999999</v>
      </c>
      <c r="V13" s="11">
        <v>55.137500000000003</v>
      </c>
      <c r="W13" s="11">
        <v>54.511800000000001</v>
      </c>
      <c r="X13" s="11">
        <v>54.547400000000003</v>
      </c>
      <c r="Y13" s="11">
        <f t="shared" si="1"/>
        <v>54.942930000000004</v>
      </c>
      <c r="Z13" s="4">
        <v>20480</v>
      </c>
      <c r="AA13" s="11">
        <v>27.225999999999999</v>
      </c>
      <c r="AB13" s="11">
        <v>27.581</v>
      </c>
      <c r="AC13" s="11">
        <v>29.547999999999998</v>
      </c>
      <c r="AD13" s="11">
        <v>27.15</v>
      </c>
      <c r="AE13" s="11">
        <v>27.513999999999999</v>
      </c>
      <c r="AF13" s="11">
        <v>28.167000000000002</v>
      </c>
      <c r="AG13" s="11">
        <v>27.173999999999999</v>
      </c>
      <c r="AH13" s="11">
        <v>27.154</v>
      </c>
      <c r="AI13" s="11">
        <v>27.170999999999999</v>
      </c>
      <c r="AJ13" s="11">
        <v>27.510999999999999</v>
      </c>
      <c r="AK13" s="11">
        <f t="shared" si="2"/>
        <v>27.619600000000002</v>
      </c>
      <c r="AL13" s="25"/>
      <c r="AM13" s="13">
        <v>4</v>
      </c>
      <c r="AN13" s="11">
        <v>4.42564E-4</v>
      </c>
      <c r="AO13" s="11">
        <v>3.6712399999999998E-4</v>
      </c>
      <c r="AP13" s="11">
        <v>4.76818E-4</v>
      </c>
      <c r="AQ13" s="11">
        <v>3.6903499999999998E-4</v>
      </c>
      <c r="AR13" s="11">
        <v>4.2447900000000001E-4</v>
      </c>
      <c r="AS13" s="11">
        <v>3.3697300000000001E-4</v>
      </c>
      <c r="AT13" s="11">
        <v>4.6398099999999997E-4</v>
      </c>
      <c r="AU13" s="11">
        <v>3.75981E-4</v>
      </c>
      <c r="AV13" s="11">
        <v>4.7146699999999999E-4</v>
      </c>
      <c r="AW13" s="11">
        <v>4.4443E-4</v>
      </c>
      <c r="AX13" s="11">
        <f t="shared" si="3"/>
        <v>4.1728520000000005E-4</v>
      </c>
      <c r="AY13" s="12">
        <v>5120</v>
      </c>
      <c r="AZ13" s="11">
        <v>2.0529999999999999</v>
      </c>
      <c r="BA13" s="11">
        <v>2.0089999999999999</v>
      </c>
      <c r="BB13" s="11">
        <v>2.0059999999999998</v>
      </c>
      <c r="BC13" s="11">
        <v>2.0640000000000001</v>
      </c>
      <c r="BD13" s="14">
        <v>2.0569999999999999</v>
      </c>
      <c r="BE13" s="14">
        <v>2.032</v>
      </c>
      <c r="BF13" s="14">
        <v>2.0299999999999998</v>
      </c>
      <c r="BG13" s="14">
        <v>1.9790000000000001</v>
      </c>
      <c r="BH13" s="14">
        <v>2.0299999999999998</v>
      </c>
      <c r="BI13" s="14">
        <v>2.004</v>
      </c>
      <c r="BJ13" s="11">
        <f t="shared" si="4"/>
        <v>2.0264000000000002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</row>
    <row r="14" spans="1:81">
      <c r="A14" s="4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4"/>
      <c r="AA14" s="5"/>
      <c r="AB14" s="5"/>
      <c r="AC14" s="5"/>
      <c r="AD14" s="5"/>
      <c r="AE14" s="5"/>
      <c r="AF14" s="5"/>
      <c r="AH14" s="5"/>
      <c r="AI14" s="5"/>
      <c r="AJ14" s="5"/>
      <c r="AK14" s="5"/>
      <c r="AL14" s="25"/>
      <c r="AM14" s="13">
        <v>8</v>
      </c>
      <c r="AN14" s="11">
        <v>4.0795600000000001E-4</v>
      </c>
      <c r="AO14" s="11">
        <v>3.92352E-4</v>
      </c>
      <c r="AP14" s="11">
        <v>4.7590499999999999E-4</v>
      </c>
      <c r="AQ14" s="11">
        <v>4.2549100000000001E-4</v>
      </c>
      <c r="AR14" s="11">
        <v>4.8211700000000001E-4</v>
      </c>
      <c r="AS14" s="11">
        <v>5.4748499999999999E-3</v>
      </c>
      <c r="AT14" s="11">
        <v>4.5179600000000002E-4</v>
      </c>
      <c r="AU14" s="11">
        <v>4.0246900000000003E-4</v>
      </c>
      <c r="AV14" s="11">
        <v>4.3080700000000001E-4</v>
      </c>
      <c r="AW14" s="11">
        <v>4.1439200000000003E-4</v>
      </c>
      <c r="AX14" s="11">
        <f t="shared" si="3"/>
        <v>9.3581350000000003E-4</v>
      </c>
      <c r="AY14" s="13">
        <v>10240</v>
      </c>
      <c r="BA14" s="26" t="s">
        <v>36</v>
      </c>
      <c r="BB14" s="25"/>
      <c r="BC14" s="25"/>
      <c r="BD14" s="25"/>
      <c r="BE14" s="5"/>
      <c r="BF14" s="5"/>
      <c r="BG14" s="5"/>
      <c r="BH14" s="5"/>
      <c r="BI14" s="5"/>
      <c r="BJ14" s="11">
        <v>7.1007999999999996</v>
      </c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</row>
    <row r="15" spans="1:81">
      <c r="A15" s="4"/>
      <c r="B15" s="4"/>
      <c r="C15" s="5"/>
      <c r="D15" s="1" t="s">
        <v>37</v>
      </c>
      <c r="E15" s="1" t="s">
        <v>38</v>
      </c>
      <c r="F15" s="1" t="s">
        <v>39</v>
      </c>
      <c r="G15" s="1" t="s">
        <v>40</v>
      </c>
      <c r="H15" s="5"/>
      <c r="I15" s="5"/>
      <c r="J15" s="5"/>
      <c r="K15" s="5"/>
      <c r="L15" s="5"/>
      <c r="M15" s="5"/>
      <c r="N15" s="4"/>
      <c r="O15" s="5"/>
      <c r="P15" s="1" t="s">
        <v>37</v>
      </c>
      <c r="Q15" s="1" t="s">
        <v>38</v>
      </c>
      <c r="R15" s="1" t="s">
        <v>39</v>
      </c>
      <c r="S15" s="1" t="s">
        <v>40</v>
      </c>
      <c r="T15" s="5"/>
      <c r="U15" s="5"/>
      <c r="V15" s="5"/>
      <c r="W15" s="5"/>
      <c r="X15" s="5"/>
      <c r="Y15" s="5"/>
      <c r="Z15" s="4"/>
      <c r="AA15" s="5"/>
      <c r="AB15" s="1" t="s">
        <v>37</v>
      </c>
      <c r="AC15" s="1" t="s">
        <v>38</v>
      </c>
      <c r="AD15" s="1" t="s">
        <v>39</v>
      </c>
      <c r="AE15" s="1" t="s">
        <v>40</v>
      </c>
      <c r="AG15" s="5"/>
      <c r="AH15" s="5"/>
      <c r="AI15" s="5"/>
      <c r="AJ15" s="5"/>
      <c r="AK15" s="5"/>
      <c r="AL15" s="25"/>
      <c r="AM15" s="13">
        <v>10</v>
      </c>
      <c r="AN15" s="11">
        <v>5.3159400000000003E-4</v>
      </c>
      <c r="AO15" s="11">
        <v>4.3321499999999998E-4</v>
      </c>
      <c r="AP15" s="11">
        <v>4.7488199999999998E-4</v>
      </c>
      <c r="AQ15" s="11">
        <v>4.8043199999999998E-4</v>
      </c>
      <c r="AR15" s="11">
        <v>5.11182E-4</v>
      </c>
      <c r="AS15" s="11">
        <v>5.6781699999999997E-4</v>
      </c>
      <c r="AT15" s="11">
        <v>4.03397E-4</v>
      </c>
      <c r="AU15" s="11">
        <v>4.4360500000000002E-4</v>
      </c>
      <c r="AV15" s="11">
        <v>4.9461999999999998E-4</v>
      </c>
      <c r="AW15" s="11">
        <v>5.21215E-4</v>
      </c>
      <c r="AX15" s="11">
        <f t="shared" si="3"/>
        <v>4.8619590000000001E-4</v>
      </c>
      <c r="AY15" s="13">
        <v>20480</v>
      </c>
      <c r="AZ15" s="5"/>
      <c r="BA15" s="1" t="s">
        <v>37</v>
      </c>
      <c r="BB15" s="1" t="s">
        <v>38</v>
      </c>
      <c r="BC15" s="1" t="s">
        <v>39</v>
      </c>
      <c r="BD15" s="1" t="s">
        <v>40</v>
      </c>
      <c r="BE15" s="5"/>
      <c r="BF15" s="5"/>
      <c r="BG15" s="5"/>
      <c r="BH15" s="5"/>
      <c r="BI15" s="5"/>
      <c r="BJ15" s="11">
        <v>27.619600000000002</v>
      </c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</row>
    <row r="16" spans="1:81">
      <c r="A16" s="4"/>
      <c r="B16" s="4"/>
      <c r="C16" s="5"/>
      <c r="D16" s="2">
        <v>1</v>
      </c>
      <c r="E16" s="26">
        <v>10</v>
      </c>
      <c r="F16" s="15">
        <v>0.82665621382944998</v>
      </c>
      <c r="G16" s="15">
        <f>1-(((1-F16)*(E16-1))/(E16-D16-1))</f>
        <v>0.80498824055813123</v>
      </c>
      <c r="H16" s="5"/>
      <c r="I16" s="5"/>
      <c r="J16" s="5"/>
      <c r="K16" s="5"/>
      <c r="L16" s="5"/>
      <c r="M16" s="5"/>
      <c r="N16" s="4"/>
      <c r="O16" s="5"/>
      <c r="P16" s="2">
        <v>1</v>
      </c>
      <c r="Q16" s="26">
        <v>10</v>
      </c>
      <c r="R16" s="15">
        <v>0.82842149625620998</v>
      </c>
      <c r="S16" s="15">
        <f>1-(((1-R16)*(Q16-1))/(Q16-P16-1))</f>
        <v>0.80697418328823622</v>
      </c>
      <c r="T16" s="5"/>
      <c r="U16" s="5"/>
      <c r="V16" s="5"/>
      <c r="W16" s="5"/>
      <c r="X16" s="5"/>
      <c r="Y16" s="5"/>
      <c r="Z16" s="4"/>
      <c r="AA16" s="5"/>
      <c r="AB16" s="2">
        <v>1</v>
      </c>
      <c r="AC16" s="26">
        <v>10</v>
      </c>
      <c r="AD16" s="15">
        <v>0.92295931757080996</v>
      </c>
      <c r="AE16" s="15">
        <f>1-(((1-AD16)*(AC16-1))/(AC16-AB16-1))</f>
        <v>0.91332923226716123</v>
      </c>
      <c r="AG16" s="5"/>
      <c r="AH16" s="5"/>
      <c r="AI16" s="5"/>
      <c r="AJ16" s="5"/>
      <c r="AK16" s="5"/>
      <c r="AL16" s="25"/>
      <c r="AM16" s="13">
        <v>12</v>
      </c>
      <c r="AN16" s="11">
        <v>5.2680800000000003E-4</v>
      </c>
      <c r="AO16" s="11">
        <v>4.6763600000000001E-4</v>
      </c>
      <c r="AP16" s="11">
        <v>5.3158899999999995E-4</v>
      </c>
      <c r="AQ16" s="11">
        <v>4.8504499999999997E-4</v>
      </c>
      <c r="AR16" s="11">
        <v>5.4747300000000004E-4</v>
      </c>
      <c r="AS16" s="11">
        <v>5.85977E-4</v>
      </c>
      <c r="AT16" s="11">
        <v>5.4525699999999995E-4</v>
      </c>
      <c r="AU16" s="11">
        <v>1.1835400000000001E-3</v>
      </c>
      <c r="AV16" s="11">
        <v>5.6096300000000004E-4</v>
      </c>
      <c r="AW16" s="11">
        <v>5.7469200000000002E-4</v>
      </c>
      <c r="AX16" s="11">
        <f t="shared" si="3"/>
        <v>6.008980000000001E-4</v>
      </c>
      <c r="AY16" s="5"/>
      <c r="AZ16" s="5"/>
      <c r="BA16" s="2">
        <v>1</v>
      </c>
      <c r="BB16" s="26">
        <v>10</v>
      </c>
      <c r="BC16" s="15">
        <v>0.91844726443746005</v>
      </c>
      <c r="BD16" s="15">
        <f>1-(((1-BC16)*(BB16-1))/(BB16-BA16-1))</f>
        <v>0.90825317249214255</v>
      </c>
      <c r="BE16" s="16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</row>
    <row r="17" spans="1:81">
      <c r="A17" s="4"/>
      <c r="B17" s="4"/>
      <c r="C17" s="5"/>
      <c r="D17" s="2">
        <v>2</v>
      </c>
      <c r="E17" s="25"/>
      <c r="F17" s="15">
        <v>0.99415402566888</v>
      </c>
      <c r="G17" s="15">
        <f>1-(((1-F17)*(E16-1))/(E16-D17-1))</f>
        <v>0.99248374728856004</v>
      </c>
      <c r="M17" s="5"/>
      <c r="N17" s="4"/>
      <c r="P17" s="2">
        <v>2</v>
      </c>
      <c r="Q17" s="25"/>
      <c r="R17" s="15">
        <v>0.99460073663901005</v>
      </c>
      <c r="S17" s="15">
        <f>1-(((1-R17)*(Q16-1))/(Q16-P17-1))</f>
        <v>0.99305808996444145</v>
      </c>
      <c r="T17" s="5"/>
      <c r="U17" s="5"/>
      <c r="V17" s="5"/>
      <c r="W17" s="5"/>
      <c r="X17" s="5"/>
      <c r="Y17" s="5"/>
      <c r="Z17" s="4"/>
      <c r="AA17" s="5"/>
      <c r="AB17" s="2">
        <v>2</v>
      </c>
      <c r="AC17" s="25"/>
      <c r="AD17" s="15">
        <v>0.99999827047932999</v>
      </c>
      <c r="AE17" s="15">
        <f>1-(((1-AD17)*(AC16-1))/(AC16-AB17-1))</f>
        <v>0.99999777633056708</v>
      </c>
      <c r="AG17" s="5"/>
      <c r="AH17" s="5"/>
      <c r="AI17" s="5"/>
      <c r="AJ17" s="5"/>
      <c r="AK17" s="5"/>
      <c r="AL17" s="25"/>
      <c r="AM17" s="13">
        <v>16</v>
      </c>
      <c r="AN17" s="11">
        <v>6.0208400000000004E-3</v>
      </c>
      <c r="AO17" s="11">
        <v>1.03935E-2</v>
      </c>
      <c r="AP17" s="11">
        <v>5.4096900000000003E-2</v>
      </c>
      <c r="AQ17" s="11">
        <v>1.5878099999999999E-2</v>
      </c>
      <c r="AR17" s="11">
        <v>5.9389999999999998E-2</v>
      </c>
      <c r="AS17" s="11">
        <v>0.209316</v>
      </c>
      <c r="AT17" s="11">
        <v>1.7169400000000001E-2</v>
      </c>
      <c r="AU17" s="11">
        <v>3.1392799999999999E-3</v>
      </c>
      <c r="AV17" s="11">
        <v>5.8026199999999997E-3</v>
      </c>
      <c r="AW17" s="11">
        <v>0.15041299999999999</v>
      </c>
      <c r="AX17" s="11">
        <f t="shared" si="3"/>
        <v>5.3161963999999992E-2</v>
      </c>
      <c r="AY17" s="5"/>
      <c r="AZ17" s="5"/>
      <c r="BA17" s="2">
        <v>2</v>
      </c>
      <c r="BB17" s="25"/>
      <c r="BC17" s="15">
        <v>0.99998629695371999</v>
      </c>
      <c r="BD17" s="15">
        <f>1-(((1-BC17)*(BB16-1))/(BB16-BA17-1))</f>
        <v>0.99998238179763999</v>
      </c>
      <c r="BE17" s="14">
        <f>1-BC17</f>
        <v>1.3703046280011399E-5</v>
      </c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</row>
    <row r="18" spans="1:81">
      <c r="A18" s="4"/>
      <c r="B18" s="4"/>
      <c r="D18" s="2">
        <v>3</v>
      </c>
      <c r="E18" s="25"/>
      <c r="F18" s="15">
        <v>0.99998729975598999</v>
      </c>
      <c r="G18" s="15">
        <f>1-(((1-F18)*(E16-1))/(E16-D18-1))</f>
        <v>0.99998094963398498</v>
      </c>
      <c r="H18" s="5"/>
      <c r="I18" s="5"/>
      <c r="J18" s="5"/>
      <c r="K18" s="5"/>
      <c r="L18" s="5"/>
      <c r="N18" s="4"/>
      <c r="P18" s="2">
        <v>3</v>
      </c>
      <c r="Q18" s="25"/>
      <c r="R18" s="15">
        <v>0.99999619940193996</v>
      </c>
      <c r="S18" s="15">
        <f>1-(((1-R18)*(Q16-1))/(Q16-P18-1))</f>
        <v>0.99999429910290993</v>
      </c>
      <c r="T18" s="5"/>
      <c r="U18" s="5"/>
      <c r="V18" s="5"/>
      <c r="W18" s="5"/>
      <c r="X18" s="5"/>
      <c r="Y18" s="5"/>
      <c r="Z18" s="4"/>
      <c r="AA18" s="5"/>
      <c r="AB18" s="2">
        <v>3</v>
      </c>
      <c r="AC18" s="25"/>
      <c r="AD18" s="15">
        <v>0.99999856244187002</v>
      </c>
      <c r="AE18" s="15">
        <f>1-(((1-AD18)*(AC16-1))/(AC16-AB18-1))</f>
        <v>0.99999784366280497</v>
      </c>
      <c r="AG18" s="5"/>
      <c r="AH18" s="5"/>
      <c r="AI18" s="5"/>
      <c r="AJ18" s="5"/>
      <c r="AK18" s="5"/>
      <c r="AL18" s="26">
        <v>40</v>
      </c>
      <c r="AM18" s="13">
        <v>1</v>
      </c>
      <c r="AN18" s="11">
        <v>4.19134E-3</v>
      </c>
      <c r="AO18" s="11">
        <v>4.8272899999999997E-3</v>
      </c>
      <c r="AP18" s="11">
        <v>5.23005E-3</v>
      </c>
      <c r="AQ18" s="11">
        <v>5.2486099999999999E-3</v>
      </c>
      <c r="AR18" s="11">
        <v>5.2495199999999997E-3</v>
      </c>
      <c r="AS18" s="11">
        <v>5.24553E-3</v>
      </c>
      <c r="AT18" s="11">
        <v>5.2272000000000004E-3</v>
      </c>
      <c r="AU18" s="11">
        <v>4.9282900000000001E-3</v>
      </c>
      <c r="AV18" s="11">
        <v>5.2360599999999998E-3</v>
      </c>
      <c r="AW18" s="11">
        <v>5.2349199999999997E-3</v>
      </c>
      <c r="AX18" s="11">
        <f t="shared" si="3"/>
        <v>5.0618809999999998E-3</v>
      </c>
      <c r="AY18" s="5"/>
      <c r="AZ18" s="5"/>
      <c r="BA18" s="2">
        <v>3</v>
      </c>
      <c r="BB18" s="25"/>
      <c r="BC18" s="15">
        <v>0.99998841779661995</v>
      </c>
      <c r="BD18" s="15">
        <f>1-(((1-BC18)*(BB16-1))/(BB16-BA18-1))</f>
        <v>0.99998262669492988</v>
      </c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</row>
    <row r="19" spans="1:81">
      <c r="H19" s="17"/>
      <c r="S19" s="5"/>
      <c r="T19" s="5"/>
      <c r="U19" s="5"/>
      <c r="V19" s="5"/>
      <c r="W19" s="5"/>
      <c r="X19" s="5"/>
      <c r="Y19" s="5"/>
      <c r="AA19" s="5"/>
      <c r="AE19" s="5"/>
      <c r="AG19" s="5"/>
      <c r="AH19" s="5"/>
      <c r="AI19" s="5"/>
      <c r="AJ19" s="5"/>
      <c r="AK19" s="5"/>
      <c r="AL19" s="25"/>
      <c r="AM19" s="13">
        <v>2</v>
      </c>
      <c r="AN19" s="11">
        <v>2.80481E-3</v>
      </c>
      <c r="AO19" s="11">
        <v>2.93078E-3</v>
      </c>
      <c r="AP19" s="11">
        <v>2.7644800000000001E-3</v>
      </c>
      <c r="AQ19" s="11">
        <v>2.8465299999999999E-3</v>
      </c>
      <c r="AR19" s="11">
        <v>2.8119600000000001E-3</v>
      </c>
      <c r="AS19" s="11">
        <v>2.8728E-3</v>
      </c>
      <c r="AT19" s="11">
        <v>2.85534E-3</v>
      </c>
      <c r="AU19" s="11">
        <v>2.7949899999999998E-3</v>
      </c>
      <c r="AV19" s="11">
        <v>2.8046500000000001E-3</v>
      </c>
      <c r="AW19" s="11">
        <v>2.8304300000000001E-3</v>
      </c>
      <c r="AX19" s="11">
        <f t="shared" si="3"/>
        <v>2.8316770000000003E-3</v>
      </c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</row>
    <row r="20" spans="1:81">
      <c r="A20" s="8"/>
      <c r="B20" s="8"/>
      <c r="C20" s="8"/>
      <c r="D20" s="8"/>
      <c r="E20" s="8"/>
      <c r="F20" s="8"/>
      <c r="G20" s="8"/>
      <c r="H20" s="18"/>
      <c r="I20" s="8"/>
      <c r="J20" s="8"/>
      <c r="K20" s="8"/>
      <c r="L20" s="8"/>
      <c r="M20" s="8"/>
      <c r="N20" s="8"/>
      <c r="P20" s="8"/>
      <c r="Q20" s="8"/>
      <c r="R20" s="5"/>
      <c r="S20" s="5"/>
      <c r="AI20" s="8"/>
      <c r="AJ20" s="8"/>
      <c r="AK20" s="8"/>
      <c r="AL20" s="25"/>
      <c r="AM20" s="13">
        <v>4</v>
      </c>
      <c r="AN20" s="11">
        <v>1.6223399999999999E-3</v>
      </c>
      <c r="AO20" s="11">
        <v>1.6120399999999999E-3</v>
      </c>
      <c r="AP20" s="11">
        <v>1.72174E-3</v>
      </c>
      <c r="AQ20" s="11">
        <v>1.5870599999999999E-3</v>
      </c>
      <c r="AR20" s="11">
        <v>1.6956300000000001E-3</v>
      </c>
      <c r="AS20" s="11">
        <v>1.6309E-3</v>
      </c>
      <c r="AT20" s="11">
        <v>1.6152199999999999E-3</v>
      </c>
      <c r="AU20" s="11">
        <v>1.6322699999999999E-3</v>
      </c>
      <c r="AV20" s="11">
        <v>1.6745799999999999E-3</v>
      </c>
      <c r="AW20" s="11">
        <v>1.6514500000000001E-3</v>
      </c>
      <c r="AX20" s="11">
        <f t="shared" si="3"/>
        <v>1.6443230000000001E-3</v>
      </c>
      <c r="AY20" s="28" t="s">
        <v>0</v>
      </c>
      <c r="AZ20" s="25"/>
      <c r="BA20" s="25"/>
      <c r="BB20" s="25"/>
      <c r="BC20" s="25"/>
      <c r="BD20" s="25"/>
      <c r="BE20" s="25"/>
      <c r="BF20" s="25"/>
      <c r="BG20" s="25"/>
      <c r="BH20" s="25"/>
      <c r="BI20" s="2"/>
    </row>
    <row r="21" spans="1:8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P21" s="8"/>
      <c r="Q21" s="8"/>
      <c r="R21" s="8"/>
      <c r="S21" s="5"/>
      <c r="AI21" s="8"/>
      <c r="AJ21" s="8"/>
      <c r="AK21" s="8"/>
      <c r="AL21" s="25"/>
      <c r="AM21" s="13">
        <v>8</v>
      </c>
      <c r="AN21" s="11">
        <v>1.1102200000000001E-3</v>
      </c>
      <c r="AO21" s="11">
        <v>1.0797199999999999E-3</v>
      </c>
      <c r="AP21" s="11">
        <v>1.14627E-3</v>
      </c>
      <c r="AQ21" s="11">
        <v>1.0484400000000001E-3</v>
      </c>
      <c r="AR21" s="11">
        <v>1.04609E-3</v>
      </c>
      <c r="AS21" s="11">
        <v>1.2016399999999999E-3</v>
      </c>
      <c r="AT21" s="11">
        <v>0.170962</v>
      </c>
      <c r="AU21" s="11">
        <v>1.0394E-3</v>
      </c>
      <c r="AV21" s="11">
        <v>1.1424600000000001E-3</v>
      </c>
      <c r="AW21" s="11">
        <v>1.106E-3</v>
      </c>
      <c r="AX21" s="11">
        <f t="shared" si="3"/>
        <v>1.8088224E-2</v>
      </c>
      <c r="AY21" s="27" t="s">
        <v>34</v>
      </c>
      <c r="AZ21" s="24" t="s">
        <v>2</v>
      </c>
      <c r="BA21" s="25"/>
      <c r="BB21" s="25"/>
      <c r="BC21" s="25"/>
      <c r="BD21" s="25"/>
      <c r="BE21" s="25"/>
      <c r="BF21" s="25"/>
      <c r="BG21" s="26" t="s">
        <v>41</v>
      </c>
      <c r="BH21" s="26" t="s">
        <v>42</v>
      </c>
      <c r="BI21" s="2"/>
    </row>
    <row r="22" spans="1:81">
      <c r="A22" s="8"/>
      <c r="B22" s="8"/>
      <c r="C22" s="8"/>
      <c r="D22" s="8"/>
      <c r="H22" s="8"/>
      <c r="L22" s="8"/>
      <c r="M22" s="8"/>
      <c r="N22" s="8"/>
      <c r="P22" s="8"/>
      <c r="Q22" s="8"/>
      <c r="R22" s="5"/>
      <c r="AI22" s="8"/>
      <c r="AJ22" s="8"/>
      <c r="AK22" s="8"/>
      <c r="AL22" s="25"/>
      <c r="AM22" s="13">
        <v>10</v>
      </c>
      <c r="AN22" s="11">
        <v>1.0677E-3</v>
      </c>
      <c r="AO22" s="11">
        <v>1.1055100000000001E-3</v>
      </c>
      <c r="AP22" s="11">
        <v>9.9455099999999999E-4</v>
      </c>
      <c r="AQ22" s="11">
        <v>1.07095E-3</v>
      </c>
      <c r="AR22" s="11">
        <v>1.07631E-3</v>
      </c>
      <c r="AS22" s="11">
        <v>1.12032E-3</v>
      </c>
      <c r="AT22" s="11">
        <v>9.810000000000001E-4</v>
      </c>
      <c r="AU22" s="11">
        <v>1.00742E-3</v>
      </c>
      <c r="AV22" s="11">
        <v>9.8388399999999997E-4</v>
      </c>
      <c r="AW22" s="11">
        <v>1.0837799999999999E-3</v>
      </c>
      <c r="AX22" s="11">
        <f t="shared" si="3"/>
        <v>1.0491424999999998E-3</v>
      </c>
      <c r="AY22" s="25"/>
      <c r="AZ22" s="4">
        <v>1</v>
      </c>
      <c r="BA22" s="4">
        <v>2</v>
      </c>
      <c r="BB22" s="4">
        <v>4</v>
      </c>
      <c r="BC22" s="4">
        <v>8</v>
      </c>
      <c r="BD22" s="4">
        <v>10</v>
      </c>
      <c r="BE22" s="4">
        <v>12</v>
      </c>
      <c r="BF22" s="4">
        <v>16</v>
      </c>
      <c r="BG22" s="25"/>
      <c r="BH22" s="25"/>
      <c r="BI22" s="4"/>
    </row>
    <row r="23" spans="1:81">
      <c r="A23" s="8"/>
      <c r="B23" s="8"/>
      <c r="C23" s="8"/>
      <c r="D23" s="8"/>
      <c r="H23" s="8"/>
      <c r="L23" s="8"/>
      <c r="M23" s="8"/>
      <c r="N23" s="8"/>
      <c r="P23" s="8"/>
      <c r="Q23" s="8"/>
      <c r="R23" s="5"/>
      <c r="AI23" s="8"/>
      <c r="AJ23" s="8"/>
      <c r="AK23" s="8"/>
      <c r="AL23" s="25"/>
      <c r="AM23" s="13">
        <v>12</v>
      </c>
      <c r="AN23" s="11">
        <v>9.5441700000000005E-4</v>
      </c>
      <c r="AO23" s="11">
        <v>9.6955299999999995E-4</v>
      </c>
      <c r="AP23" s="11">
        <v>1.0558200000000001E-3</v>
      </c>
      <c r="AQ23" s="11">
        <v>9.7371899999999995E-4</v>
      </c>
      <c r="AR23" s="11">
        <v>9.6276100000000002E-4</v>
      </c>
      <c r="AS23" s="11">
        <v>9.4810000000000001E-4</v>
      </c>
      <c r="AT23" s="11">
        <v>9.7544799999999996E-4</v>
      </c>
      <c r="AU23" s="11">
        <v>1.0137499999999999E-3</v>
      </c>
      <c r="AV23" s="11">
        <v>1.0588100000000001E-3</v>
      </c>
      <c r="AW23" s="11">
        <v>1.0178100000000001E-3</v>
      </c>
      <c r="AX23" s="11">
        <f t="shared" si="3"/>
        <v>9.930188000000003E-4</v>
      </c>
      <c r="AY23" s="13">
        <v>10</v>
      </c>
      <c r="AZ23" s="14">
        <f t="shared" ref="AZ23:BF23" si="5">INDEX($AX$4:$AX$73,ROW($A1)*7+COLUMN(A$1)-7,0)</f>
        <v>1.1084415000000001E-4</v>
      </c>
      <c r="BA23" s="14">
        <f t="shared" si="5"/>
        <v>2.1724520000000001E-4</v>
      </c>
      <c r="BB23" s="14">
        <f t="shared" si="5"/>
        <v>2.2971099999999998E-4</v>
      </c>
      <c r="BC23" s="14">
        <f t="shared" si="5"/>
        <v>3.4624470000000002E-4</v>
      </c>
      <c r="BD23" s="14">
        <f t="shared" si="5"/>
        <v>6.4588619999999988E-4</v>
      </c>
      <c r="BE23" s="14">
        <f t="shared" si="5"/>
        <v>2.7428510999999997E-3</v>
      </c>
      <c r="BF23" s="14">
        <f t="shared" si="5"/>
        <v>7.6415967000000001E-2</v>
      </c>
      <c r="BG23" s="14">
        <f t="shared" ref="BG23:BG32" si="6">SUM(AZ23:BF23)</f>
        <v>8.0708749349999998E-2</v>
      </c>
      <c r="BH23" s="25"/>
      <c r="BI23" s="19"/>
    </row>
    <row r="24" spans="1:81">
      <c r="A24" s="8"/>
      <c r="B24" s="8"/>
      <c r="C24" s="8"/>
      <c r="D24" s="8"/>
      <c r="P24" s="8"/>
      <c r="AI24" s="8"/>
      <c r="AJ24" s="8"/>
      <c r="AK24" s="8"/>
      <c r="AL24" s="25"/>
      <c r="AM24" s="13">
        <v>16</v>
      </c>
      <c r="AN24" s="11">
        <v>2.8904099999999999E-2</v>
      </c>
      <c r="AO24" s="11">
        <v>2.09626E-3</v>
      </c>
      <c r="AP24" s="11">
        <v>5.1463099999999998E-2</v>
      </c>
      <c r="AQ24" s="11">
        <v>1.17149E-2</v>
      </c>
      <c r="AR24" s="11">
        <v>2.1235500000000001E-3</v>
      </c>
      <c r="AS24" s="11">
        <v>2.4809400000000001E-3</v>
      </c>
      <c r="AT24" s="11">
        <v>3.5309599999999997E-2</v>
      </c>
      <c r="AU24" s="11">
        <v>2.81035E-2</v>
      </c>
      <c r="AV24" s="11">
        <v>3.1325400000000001E-3</v>
      </c>
      <c r="AW24" s="11">
        <v>3.3782899999999998E-2</v>
      </c>
      <c r="AX24" s="11">
        <f t="shared" si="3"/>
        <v>1.9911138999999998E-2</v>
      </c>
      <c r="AY24" s="13">
        <v>20</v>
      </c>
      <c r="AZ24" s="14">
        <f t="shared" ref="AZ24:BF24" si="7">INDEX($AX$4:$AX$73,ROW($A2)*7+COLUMN(A$1)-7,0)</f>
        <v>6.6719920000000012E-4</v>
      </c>
      <c r="BA24" s="14">
        <f t="shared" si="7"/>
        <v>5.0635160000000003E-4</v>
      </c>
      <c r="BB24" s="14">
        <f t="shared" si="7"/>
        <v>4.1728520000000005E-4</v>
      </c>
      <c r="BC24" s="14">
        <f t="shared" si="7"/>
        <v>9.3581350000000003E-4</v>
      </c>
      <c r="BD24" s="14">
        <f t="shared" si="7"/>
        <v>4.8619590000000001E-4</v>
      </c>
      <c r="BE24" s="14">
        <f t="shared" si="7"/>
        <v>6.008980000000001E-4</v>
      </c>
      <c r="BF24" s="14">
        <f t="shared" si="7"/>
        <v>5.3161963999999992E-2</v>
      </c>
      <c r="BG24" s="14">
        <f t="shared" si="6"/>
        <v>5.6775707399999993E-2</v>
      </c>
      <c r="BH24" s="8">
        <f t="shared" ref="BH24:BH32" si="8">BG24/BG23</f>
        <v>0.7034640959902323</v>
      </c>
      <c r="BI24" s="19"/>
    </row>
    <row r="25" spans="1:81">
      <c r="A25" s="8"/>
      <c r="B25" s="8"/>
      <c r="C25" s="8"/>
      <c r="D25" s="8"/>
      <c r="P25" s="8"/>
      <c r="AI25" s="8"/>
      <c r="AJ25" s="8"/>
      <c r="AK25" s="8"/>
      <c r="AL25" s="26">
        <v>80</v>
      </c>
      <c r="AM25" s="13">
        <v>1</v>
      </c>
      <c r="AN25" s="11">
        <v>3.4623599999999997E-2</v>
      </c>
      <c r="AO25" s="11">
        <v>3.2048599999999997E-2</v>
      </c>
      <c r="AP25" s="11">
        <v>3.4101399999999997E-2</v>
      </c>
      <c r="AQ25" s="11">
        <v>3.46179E-2</v>
      </c>
      <c r="AR25" s="11">
        <v>3.6511500000000002E-2</v>
      </c>
      <c r="AS25" s="11">
        <v>3.6560599999999999E-2</v>
      </c>
      <c r="AT25" s="11">
        <v>3.6595999999999997E-2</v>
      </c>
      <c r="AU25" s="11">
        <v>3.6420399999999999E-2</v>
      </c>
      <c r="AV25" s="11">
        <v>3.4331300000000002E-2</v>
      </c>
      <c r="AW25" s="11">
        <v>3.5598699999999997E-2</v>
      </c>
      <c r="AX25" s="11">
        <f t="shared" si="3"/>
        <v>3.5140999999999999E-2</v>
      </c>
      <c r="AY25" s="12">
        <v>40</v>
      </c>
      <c r="AZ25" s="14">
        <f t="shared" ref="AZ25:BF25" si="9">INDEX($AX$4:$AX$73,ROW($A3)*7+COLUMN(A$1)-7,0)</f>
        <v>5.0618809999999998E-3</v>
      </c>
      <c r="BA25" s="14">
        <f t="shared" si="9"/>
        <v>2.8316770000000003E-3</v>
      </c>
      <c r="BB25" s="14">
        <f t="shared" si="9"/>
        <v>1.6443230000000001E-3</v>
      </c>
      <c r="BC25" s="14">
        <f t="shared" si="9"/>
        <v>1.8088224E-2</v>
      </c>
      <c r="BD25" s="14">
        <f t="shared" si="9"/>
        <v>1.0491424999999998E-3</v>
      </c>
      <c r="BE25" s="14">
        <f t="shared" si="9"/>
        <v>9.930188000000003E-4</v>
      </c>
      <c r="BF25" s="14">
        <f t="shared" si="9"/>
        <v>1.9911138999999998E-2</v>
      </c>
      <c r="BG25" s="14">
        <f t="shared" si="6"/>
        <v>4.957940529999999E-2</v>
      </c>
      <c r="BH25" s="8">
        <f t="shared" si="8"/>
        <v>0.8732503313556248</v>
      </c>
      <c r="BI25" s="19"/>
    </row>
    <row r="26" spans="1:81">
      <c r="A26" s="8"/>
      <c r="B26" s="8"/>
      <c r="C26" s="8"/>
      <c r="D26" s="8"/>
      <c r="P26" s="8"/>
      <c r="AI26" s="8"/>
      <c r="AJ26" s="8"/>
      <c r="AK26" s="8"/>
      <c r="AL26" s="25"/>
      <c r="AM26" s="13">
        <v>2</v>
      </c>
      <c r="AN26" s="11">
        <v>1.9896299999999999E-2</v>
      </c>
      <c r="AO26" s="11">
        <v>1.9834899999999999E-2</v>
      </c>
      <c r="AP26" s="11">
        <v>2.0205299999999999E-2</v>
      </c>
      <c r="AQ26" s="11">
        <v>2.0156799999999999E-2</v>
      </c>
      <c r="AR26" s="11">
        <v>1.9709899999999999E-2</v>
      </c>
      <c r="AS26" s="11">
        <v>2.0021600000000001E-2</v>
      </c>
      <c r="AT26" s="11">
        <v>2.0160500000000001E-2</v>
      </c>
      <c r="AU26" s="11">
        <v>2.01573E-2</v>
      </c>
      <c r="AV26" s="11">
        <v>2.0153299999999999E-2</v>
      </c>
      <c r="AW26" s="11">
        <v>1.9819199999999999E-2</v>
      </c>
      <c r="AX26" s="11">
        <f t="shared" si="3"/>
        <v>2.0011510000000003E-2</v>
      </c>
      <c r="AY26" s="12">
        <v>80</v>
      </c>
      <c r="AZ26" s="14">
        <f t="shared" ref="AZ26:BF26" si="10">INDEX($AX$4:$AX$73,ROW($A4)*7+COLUMN(A$1)-7,0)</f>
        <v>3.5140999999999999E-2</v>
      </c>
      <c r="BA26" s="14">
        <f t="shared" si="10"/>
        <v>2.0011510000000003E-2</v>
      </c>
      <c r="BB26" s="14">
        <f t="shared" si="10"/>
        <v>1.077207E-2</v>
      </c>
      <c r="BC26" s="14">
        <f t="shared" si="10"/>
        <v>5.8353350000000005E-3</v>
      </c>
      <c r="BD26" s="14">
        <f t="shared" si="10"/>
        <v>4.8696820000000002E-3</v>
      </c>
      <c r="BE26" s="14">
        <f t="shared" si="10"/>
        <v>4.2436309999999994E-3</v>
      </c>
      <c r="BF26" s="14">
        <f t="shared" si="10"/>
        <v>0.11506122699999999</v>
      </c>
      <c r="BG26" s="14">
        <f t="shared" si="6"/>
        <v>0.19593445499999998</v>
      </c>
      <c r="BH26" s="8">
        <f t="shared" si="8"/>
        <v>3.9519323359048042</v>
      </c>
      <c r="BI26" s="19"/>
    </row>
    <row r="27" spans="1:81">
      <c r="A27" s="8"/>
      <c r="B27" s="8"/>
      <c r="C27" s="8"/>
      <c r="D27" s="8"/>
      <c r="P27" s="8"/>
      <c r="AI27" s="8"/>
      <c r="AJ27" s="8"/>
      <c r="AK27" s="8"/>
      <c r="AL27" s="25"/>
      <c r="AM27" s="13">
        <v>4</v>
      </c>
      <c r="AN27" s="11">
        <v>1.0732E-2</v>
      </c>
      <c r="AO27" s="11">
        <v>1.07365E-2</v>
      </c>
      <c r="AP27" s="11">
        <v>1.07064E-2</v>
      </c>
      <c r="AQ27" s="11">
        <v>1.0813100000000001E-2</v>
      </c>
      <c r="AR27" s="11">
        <v>1.0790900000000001E-2</v>
      </c>
      <c r="AS27" s="11">
        <v>1.0803699999999999E-2</v>
      </c>
      <c r="AT27" s="11">
        <v>1.07957E-2</v>
      </c>
      <c r="AU27" s="11">
        <v>1.08392E-2</v>
      </c>
      <c r="AV27" s="11">
        <v>1.0787700000000001E-2</v>
      </c>
      <c r="AW27" s="11">
        <v>1.0715499999999999E-2</v>
      </c>
      <c r="AX27" s="11">
        <f t="shared" si="3"/>
        <v>1.077207E-2</v>
      </c>
      <c r="AY27" s="12">
        <v>160</v>
      </c>
      <c r="AZ27" s="14">
        <f t="shared" ref="AZ27:BF27" si="11">INDEX($AX$4:$AX$73,ROW($A5)*7+COLUMN(A$1)-7,0)</f>
        <v>0.19660399999999997</v>
      </c>
      <c r="BA27" s="14">
        <f t="shared" si="11"/>
        <v>0.1187983</v>
      </c>
      <c r="BB27" s="14">
        <f t="shared" si="11"/>
        <v>6.8739830000000002E-2</v>
      </c>
      <c r="BC27" s="14">
        <f t="shared" si="11"/>
        <v>3.8324259999999999E-2</v>
      </c>
      <c r="BD27" s="14">
        <f t="shared" si="11"/>
        <v>3.9534760000000002E-2</v>
      </c>
      <c r="BE27" s="14">
        <f t="shared" si="11"/>
        <v>2.7219089999999994E-2</v>
      </c>
      <c r="BF27" s="14">
        <f t="shared" si="11"/>
        <v>5.5179560000000002E-2</v>
      </c>
      <c r="BG27" s="14">
        <f t="shared" si="6"/>
        <v>0.54439979999999999</v>
      </c>
      <c r="BH27" s="8">
        <f t="shared" si="8"/>
        <v>2.7784791602885774</v>
      </c>
      <c r="BI27" s="19"/>
    </row>
    <row r="28" spans="1:81">
      <c r="A28" s="8"/>
      <c r="B28" s="8"/>
      <c r="C28" s="8"/>
      <c r="D28" s="8"/>
      <c r="P28" s="8"/>
      <c r="AI28" s="8"/>
      <c r="AJ28" s="8"/>
      <c r="AK28" s="8"/>
      <c r="AL28" s="25"/>
      <c r="AM28" s="13">
        <v>8</v>
      </c>
      <c r="AN28" s="11">
        <v>5.7633700000000003E-3</v>
      </c>
      <c r="AO28" s="11">
        <v>5.74298E-3</v>
      </c>
      <c r="AP28" s="11">
        <v>5.7687900000000002E-3</v>
      </c>
      <c r="AQ28" s="11">
        <v>5.9546399999999998E-3</v>
      </c>
      <c r="AR28" s="11">
        <v>5.8662300000000001E-3</v>
      </c>
      <c r="AS28" s="11">
        <v>5.8978299999999997E-3</v>
      </c>
      <c r="AT28" s="11">
        <v>5.8704300000000003E-3</v>
      </c>
      <c r="AU28" s="11">
        <v>5.8883599999999996E-3</v>
      </c>
      <c r="AV28" s="11">
        <v>5.84521E-3</v>
      </c>
      <c r="AW28" s="11">
        <v>5.7555100000000001E-3</v>
      </c>
      <c r="AX28" s="11">
        <f t="shared" si="3"/>
        <v>5.8353350000000005E-3</v>
      </c>
      <c r="AY28" s="12">
        <v>320</v>
      </c>
      <c r="AZ28" s="14">
        <f t="shared" ref="AZ28:BF28" si="12">INDEX($AX$4:$AX$73,ROW($A6)*7+COLUMN(A$1)-7,0)</f>
        <v>1.1303810000000001</v>
      </c>
      <c r="BA28" s="14">
        <f t="shared" si="12"/>
        <v>0.60043100000000005</v>
      </c>
      <c r="BB28" s="14">
        <f t="shared" si="12"/>
        <v>0.32702279999999995</v>
      </c>
      <c r="BC28" s="14">
        <f t="shared" si="12"/>
        <v>0.19472789999999998</v>
      </c>
      <c r="BD28" s="14">
        <f t="shared" si="12"/>
        <v>0.16686899999999999</v>
      </c>
      <c r="BE28" s="14">
        <f t="shared" si="12"/>
        <v>0.14877669999999998</v>
      </c>
      <c r="BF28" s="14">
        <f t="shared" si="12"/>
        <v>0.19828879999999999</v>
      </c>
      <c r="BG28" s="14">
        <f t="shared" si="6"/>
        <v>2.7664972000000003</v>
      </c>
      <c r="BH28" s="8">
        <f t="shared" si="8"/>
        <v>5.0817380902785052</v>
      </c>
      <c r="BI28" s="19"/>
    </row>
    <row r="29" spans="1:81">
      <c r="A29" s="8"/>
      <c r="B29" s="8"/>
      <c r="C29" s="8"/>
      <c r="D29" s="8"/>
      <c r="O29" s="8"/>
      <c r="P29" s="8"/>
      <c r="AI29" s="8"/>
      <c r="AJ29" s="8"/>
      <c r="AK29" s="8"/>
      <c r="AL29" s="25"/>
      <c r="AM29" s="13">
        <v>10</v>
      </c>
      <c r="AN29" s="11">
        <v>4.81044E-3</v>
      </c>
      <c r="AO29" s="11">
        <v>4.9270499999999997E-3</v>
      </c>
      <c r="AP29" s="11">
        <v>4.8909699999999997E-3</v>
      </c>
      <c r="AQ29" s="11">
        <v>4.7927899999999999E-3</v>
      </c>
      <c r="AR29" s="11">
        <v>4.9190400000000004E-3</v>
      </c>
      <c r="AS29" s="11">
        <v>4.7640800000000004E-3</v>
      </c>
      <c r="AT29" s="11">
        <v>4.87193E-3</v>
      </c>
      <c r="AU29" s="11">
        <v>4.8356099999999997E-3</v>
      </c>
      <c r="AV29" s="11">
        <v>4.9538000000000004E-3</v>
      </c>
      <c r="AW29" s="11">
        <v>4.9311099999999998E-3</v>
      </c>
      <c r="AX29" s="11">
        <f t="shared" si="3"/>
        <v>4.8696820000000002E-3</v>
      </c>
      <c r="AY29" s="12">
        <v>640</v>
      </c>
      <c r="AZ29" s="14">
        <f t="shared" ref="AZ29:BF29" si="13">INDEX($AX$4:$AX$73,ROW($A7)*7+COLUMN(A$1)-7,0)</f>
        <v>8.5566040000000019</v>
      </c>
      <c r="BA29" s="14">
        <f t="shared" si="13"/>
        <v>4.3333229999999991</v>
      </c>
      <c r="BB29" s="14">
        <f t="shared" si="13"/>
        <v>2.2224029999999999</v>
      </c>
      <c r="BC29" s="14">
        <f t="shared" si="13"/>
        <v>1.1459409999999999</v>
      </c>
      <c r="BD29" s="14">
        <f t="shared" si="13"/>
        <v>0.91984910000000009</v>
      </c>
      <c r="BE29" s="14">
        <f t="shared" si="13"/>
        <v>0.77804790000000001</v>
      </c>
      <c r="BF29" s="14">
        <f t="shared" si="13"/>
        <v>0.61724790000000007</v>
      </c>
      <c r="BG29" s="14">
        <f t="shared" si="6"/>
        <v>18.573415900000001</v>
      </c>
      <c r="BH29" s="8">
        <f t="shared" si="8"/>
        <v>6.7136940894066326</v>
      </c>
      <c r="BI29" s="19"/>
    </row>
    <row r="30" spans="1:81">
      <c r="A30" s="8"/>
      <c r="B30" s="8"/>
      <c r="C30" s="8"/>
      <c r="D30" s="8"/>
      <c r="O30" s="8"/>
      <c r="P30" s="8"/>
      <c r="AI30" s="8"/>
      <c r="AJ30" s="8"/>
      <c r="AK30" s="8"/>
      <c r="AL30" s="25"/>
      <c r="AM30" s="13">
        <v>12</v>
      </c>
      <c r="AN30" s="11">
        <v>4.1664099999999997E-3</v>
      </c>
      <c r="AO30" s="11">
        <v>4.3114299999999998E-3</v>
      </c>
      <c r="AP30" s="11">
        <v>4.1748799999999997E-3</v>
      </c>
      <c r="AQ30" s="11">
        <v>4.3021400000000003E-3</v>
      </c>
      <c r="AR30" s="11">
        <v>4.2980600000000002E-3</v>
      </c>
      <c r="AS30" s="11">
        <v>4.1904999999999998E-3</v>
      </c>
      <c r="AT30" s="11">
        <v>4.1992499999999999E-3</v>
      </c>
      <c r="AU30" s="11">
        <v>4.3575699999999998E-3</v>
      </c>
      <c r="AV30" s="11">
        <v>4.2834199999999996E-3</v>
      </c>
      <c r="AW30" s="11">
        <v>4.1526499999999999E-3</v>
      </c>
      <c r="AX30" s="11">
        <f t="shared" si="3"/>
        <v>4.2436309999999994E-3</v>
      </c>
      <c r="AY30" s="12">
        <v>1280</v>
      </c>
      <c r="AZ30" s="14">
        <f t="shared" ref="AZ30:BF30" si="14">INDEX($AX$4:$AX$73,ROW($A8)*7+COLUMN(A$1)-7,0)</f>
        <v>67.900270000000006</v>
      </c>
      <c r="BA30" s="14">
        <f t="shared" si="14"/>
        <v>34.05162</v>
      </c>
      <c r="BB30" s="14">
        <f t="shared" si="14"/>
        <v>17.10201</v>
      </c>
      <c r="BC30" s="14">
        <f t="shared" si="14"/>
        <v>8.6281210000000002</v>
      </c>
      <c r="BD30" s="14">
        <f t="shared" si="14"/>
        <v>6.9130160000000007</v>
      </c>
      <c r="BE30" s="14">
        <f t="shared" si="14"/>
        <v>5.7801040000000006</v>
      </c>
      <c r="BF30" s="14">
        <f t="shared" si="14"/>
        <v>4.4197810000000004</v>
      </c>
      <c r="BG30" s="14">
        <f t="shared" si="6"/>
        <v>144.79492199999999</v>
      </c>
      <c r="BH30" s="8">
        <f t="shared" si="8"/>
        <v>7.7958154159461843</v>
      </c>
      <c r="BI30" s="19"/>
    </row>
    <row r="31" spans="1:81">
      <c r="A31" s="8"/>
      <c r="B31" s="8"/>
      <c r="C31" s="8"/>
      <c r="D31" s="8"/>
      <c r="O31" s="8"/>
      <c r="P31" s="8"/>
      <c r="AI31" s="8"/>
      <c r="AJ31" s="8"/>
      <c r="AK31" s="8"/>
      <c r="AL31" s="25"/>
      <c r="AM31" s="13">
        <v>16</v>
      </c>
      <c r="AN31" s="11">
        <v>3.67227E-3</v>
      </c>
      <c r="AO31" s="11">
        <v>3.5693700000000001E-3</v>
      </c>
      <c r="AP31" s="11">
        <v>4.3922199999999996E-3</v>
      </c>
      <c r="AQ31" s="11">
        <v>3.57486E-3</v>
      </c>
      <c r="AR31" s="11">
        <v>0.84098899999999999</v>
      </c>
      <c r="AS31" s="11">
        <v>2.9995299999999999E-2</v>
      </c>
      <c r="AT31" s="11">
        <v>3.8503500000000002E-3</v>
      </c>
      <c r="AU31" s="11">
        <v>3.3928300000000002E-2</v>
      </c>
      <c r="AV31" s="11">
        <v>0.21312700000000001</v>
      </c>
      <c r="AW31" s="11">
        <v>1.3513600000000001E-2</v>
      </c>
      <c r="AX31" s="11">
        <f t="shared" si="3"/>
        <v>0.11506122699999999</v>
      </c>
      <c r="AY31" s="12">
        <v>2560</v>
      </c>
      <c r="AZ31" s="14">
        <f t="shared" ref="AZ31:BF31" si="15">INDEX($AX$4:$AX$73,ROW($A9)*7+COLUMN(A$1)-7,0)</f>
        <v>542.47440000000006</v>
      </c>
      <c r="BA31" s="14">
        <f t="shared" si="15"/>
        <v>271.47320000000002</v>
      </c>
      <c r="BB31" s="14">
        <f t="shared" si="15"/>
        <v>135.96949999999998</v>
      </c>
      <c r="BC31" s="14">
        <f t="shared" si="15"/>
        <v>65.191479999999984</v>
      </c>
      <c r="BD31" s="14">
        <f t="shared" si="15"/>
        <v>54.641900000000007</v>
      </c>
      <c r="BE31" s="14">
        <f t="shared" si="15"/>
        <v>45.557730000000006</v>
      </c>
      <c r="BF31" s="14">
        <f t="shared" si="15"/>
        <v>35.751469999999998</v>
      </c>
      <c r="BG31" s="14">
        <f t="shared" si="6"/>
        <v>1151.0596800000001</v>
      </c>
      <c r="BH31" s="8">
        <f t="shared" si="8"/>
        <v>7.9495859668338378</v>
      </c>
      <c r="BI31" s="19"/>
    </row>
    <row r="32" spans="1:81">
      <c r="A32" s="8"/>
      <c r="B32" s="8"/>
      <c r="C32" s="8"/>
      <c r="D32" s="8"/>
      <c r="O32" s="8"/>
      <c r="P32" s="8"/>
      <c r="AI32" s="8"/>
      <c r="AJ32" s="8"/>
      <c r="AK32" s="8"/>
      <c r="AL32" s="26">
        <v>160</v>
      </c>
      <c r="AM32" s="13">
        <v>1</v>
      </c>
      <c r="AN32" s="11">
        <v>0.18434700000000001</v>
      </c>
      <c r="AO32" s="11">
        <v>0.230684</v>
      </c>
      <c r="AP32" s="11">
        <v>0.190939</v>
      </c>
      <c r="AQ32" s="11">
        <v>0.19056500000000001</v>
      </c>
      <c r="AR32" s="11">
        <v>0.19104499999999999</v>
      </c>
      <c r="AS32" s="11">
        <v>0.19114800000000001</v>
      </c>
      <c r="AT32" s="11">
        <v>0.21893199999999999</v>
      </c>
      <c r="AU32" s="11">
        <v>0.191943</v>
      </c>
      <c r="AV32" s="11">
        <v>0.184755</v>
      </c>
      <c r="AW32" s="11">
        <v>0.19168199999999999</v>
      </c>
      <c r="AX32" s="11">
        <f t="shared" si="3"/>
        <v>0.19660399999999997</v>
      </c>
      <c r="AY32" s="12">
        <v>5120</v>
      </c>
      <c r="AZ32" s="14">
        <f t="shared" ref="AZ32:BF32" si="16">INDEX($AX$4:$AX$73,ROW($A10)*7+COLUMN(A$1)-7,0)</f>
        <v>4310.2766666666657</v>
      </c>
      <c r="BA32" s="14">
        <f t="shared" si="16"/>
        <v>2174.1933333333332</v>
      </c>
      <c r="BB32" s="14">
        <f t="shared" si="16"/>
        <v>1082.4455555555555</v>
      </c>
      <c r="BC32" s="14">
        <f t="shared" si="16"/>
        <v>542.15744444444454</v>
      </c>
      <c r="BD32" s="14">
        <f t="shared" si="16"/>
        <v>434.10222222222222</v>
      </c>
      <c r="BE32" s="14">
        <f t="shared" si="16"/>
        <v>362.24399999999997</v>
      </c>
      <c r="BF32" s="14">
        <f t="shared" si="16"/>
        <v>271.9794</v>
      </c>
      <c r="BG32" s="14">
        <f t="shared" si="6"/>
        <v>9177.3986222222229</v>
      </c>
      <c r="BH32" s="8">
        <f t="shared" si="8"/>
        <v>7.9729998206715242</v>
      </c>
      <c r="BI32" s="19"/>
    </row>
    <row r="33" spans="1:81">
      <c r="A33" s="8"/>
      <c r="B33" s="8"/>
      <c r="C33" s="8"/>
      <c r="D33" s="8"/>
      <c r="O33" s="8"/>
      <c r="P33" s="8"/>
      <c r="AI33" s="8"/>
      <c r="AJ33" s="8"/>
      <c r="AK33" s="8"/>
      <c r="AL33" s="25"/>
      <c r="AM33" s="13">
        <v>2</v>
      </c>
      <c r="AN33" s="11">
        <v>0.113145</v>
      </c>
      <c r="AO33" s="11">
        <v>0.117052</v>
      </c>
      <c r="AP33" s="11">
        <v>0.114993</v>
      </c>
      <c r="AQ33" s="11">
        <v>0.11738800000000001</v>
      </c>
      <c r="AR33" s="11">
        <v>0.116991</v>
      </c>
      <c r="AS33" s="11">
        <v>0.117062</v>
      </c>
      <c r="AT33" s="11">
        <v>0.13531299999999999</v>
      </c>
      <c r="AU33" s="11">
        <v>0.116827</v>
      </c>
      <c r="AV33" s="11">
        <v>0.122145</v>
      </c>
      <c r="AW33" s="11">
        <v>0.117067</v>
      </c>
      <c r="AX33" s="11">
        <f t="shared" si="3"/>
        <v>0.1187983</v>
      </c>
      <c r="AY33" s="8"/>
      <c r="AZ33" s="8"/>
      <c r="BG33" s="8"/>
      <c r="BH33" s="8"/>
      <c r="BI33" s="19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</row>
    <row r="34" spans="1:81">
      <c r="A34" s="8"/>
      <c r="B34" s="8"/>
      <c r="C34" s="8"/>
      <c r="D34" s="8"/>
      <c r="O34" s="8"/>
      <c r="P34" s="8"/>
      <c r="AI34" s="8"/>
      <c r="AJ34" s="8"/>
      <c r="AK34" s="8"/>
      <c r="AL34" s="25"/>
      <c r="AM34" s="13">
        <v>4</v>
      </c>
      <c r="AN34" s="11">
        <v>6.8151799999999998E-2</v>
      </c>
      <c r="AO34" s="11">
        <v>6.8394200000000002E-2</v>
      </c>
      <c r="AP34" s="11">
        <v>6.8197499999999994E-2</v>
      </c>
      <c r="AQ34" s="11">
        <v>6.8191399999999999E-2</v>
      </c>
      <c r="AR34" s="11">
        <v>6.6769300000000004E-2</v>
      </c>
      <c r="AS34" s="11">
        <v>6.8243600000000001E-2</v>
      </c>
      <c r="AT34" s="11">
        <v>6.8060099999999998E-2</v>
      </c>
      <c r="AU34" s="11">
        <v>6.8458699999999997E-2</v>
      </c>
      <c r="AV34" s="11">
        <v>7.4834300000000006E-2</v>
      </c>
      <c r="AW34" s="11">
        <v>6.8097400000000002E-2</v>
      </c>
      <c r="AX34" s="11">
        <f t="shared" si="3"/>
        <v>6.8739830000000002E-2</v>
      </c>
      <c r="AY34" s="8"/>
      <c r="AZ34" s="8"/>
      <c r="BA34" s="8">
        <f t="shared" ref="BA34:BF34" si="17">$AZ32/BA32</f>
        <v>1.9824716599873053</v>
      </c>
      <c r="BB34" s="8">
        <f t="shared" si="17"/>
        <v>3.9819801047217149</v>
      </c>
      <c r="BC34" s="8">
        <f t="shared" si="17"/>
        <v>7.9502305295899047</v>
      </c>
      <c r="BD34" s="8">
        <f t="shared" si="17"/>
        <v>9.9291743880089669</v>
      </c>
      <c r="BE34" s="8">
        <f t="shared" si="17"/>
        <v>11.898821420552627</v>
      </c>
      <c r="BF34" s="8">
        <f t="shared" si="17"/>
        <v>15.847805630377396</v>
      </c>
      <c r="BG34" s="8"/>
      <c r="BH34" s="8"/>
      <c r="BI34" s="19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</row>
    <row r="35" spans="1:81">
      <c r="A35" s="8"/>
      <c r="B35" s="8"/>
      <c r="C35" s="8"/>
      <c r="D35" s="8"/>
      <c r="O35" s="8"/>
      <c r="P35" s="8"/>
      <c r="AI35" s="8"/>
      <c r="AJ35" s="8"/>
      <c r="AK35" s="8"/>
      <c r="AL35" s="25"/>
      <c r="AM35" s="13">
        <v>8</v>
      </c>
      <c r="AN35" s="11">
        <v>3.8231099999999997E-2</v>
      </c>
      <c r="AO35" s="11">
        <v>3.8390300000000002E-2</v>
      </c>
      <c r="AP35" s="11">
        <v>3.8549699999999999E-2</v>
      </c>
      <c r="AQ35" s="11">
        <v>3.8191900000000001E-2</v>
      </c>
      <c r="AR35" s="11">
        <v>3.8588999999999998E-2</v>
      </c>
      <c r="AS35" s="11">
        <v>3.82032E-2</v>
      </c>
      <c r="AT35" s="11">
        <v>3.8250600000000003E-2</v>
      </c>
      <c r="AU35" s="11">
        <v>3.8340300000000001E-2</v>
      </c>
      <c r="AV35" s="11">
        <v>3.8195E-2</v>
      </c>
      <c r="AW35" s="11">
        <v>3.8301500000000002E-2</v>
      </c>
      <c r="AX35" s="11">
        <f t="shared" si="3"/>
        <v>3.8324259999999999E-2</v>
      </c>
      <c r="AY35" s="8"/>
      <c r="AZ35" s="8"/>
      <c r="BF35" s="8">
        <f>$AZ32/BJ13</f>
        <v>2127.0611264640079</v>
      </c>
      <c r="BG35" s="8"/>
      <c r="BH35" s="8"/>
      <c r="BI35" s="19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</row>
    <row r="36" spans="1:81">
      <c r="A36" s="8"/>
      <c r="B36" s="8"/>
      <c r="C36" s="8"/>
      <c r="D36" s="8"/>
      <c r="O36" s="8"/>
      <c r="P36" s="8"/>
      <c r="AI36" s="8"/>
      <c r="AJ36" s="8"/>
      <c r="AK36" s="8"/>
      <c r="AL36" s="25"/>
      <c r="AM36" s="13">
        <v>10</v>
      </c>
      <c r="AN36" s="11">
        <v>3.1650600000000001E-2</v>
      </c>
      <c r="AO36" s="11">
        <v>3.1676999999999997E-2</v>
      </c>
      <c r="AP36" s="11">
        <v>3.1680899999999998E-2</v>
      </c>
      <c r="AQ36" s="11">
        <v>3.1712200000000003E-2</v>
      </c>
      <c r="AR36" s="11">
        <v>9.2864100000000005E-2</v>
      </c>
      <c r="AS36" s="11">
        <v>3.2026199999999998E-2</v>
      </c>
      <c r="AT36" s="11">
        <v>3.1895699999999999E-2</v>
      </c>
      <c r="AU36" s="11">
        <v>3.1657999999999999E-2</v>
      </c>
      <c r="AV36" s="11">
        <v>3.17186E-2</v>
      </c>
      <c r="AW36" s="11">
        <v>4.8464300000000002E-2</v>
      </c>
      <c r="AX36" s="11">
        <f t="shared" si="3"/>
        <v>3.9534760000000002E-2</v>
      </c>
      <c r="AY36" s="8"/>
      <c r="AZ36" s="8"/>
      <c r="BA36" s="26" t="s">
        <v>43</v>
      </c>
      <c r="BB36" s="25"/>
      <c r="BC36" s="25"/>
      <c r="BD36" s="25"/>
      <c r="BE36" s="20"/>
      <c r="BF36" s="20"/>
      <c r="BG36" s="8"/>
      <c r="BH36" s="8"/>
      <c r="BI36" s="19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</row>
    <row r="37" spans="1:81">
      <c r="A37" s="8"/>
      <c r="B37" s="8"/>
      <c r="C37" s="8"/>
      <c r="D37" s="8"/>
      <c r="O37" s="8"/>
      <c r="P37" s="8"/>
      <c r="AI37" s="8"/>
      <c r="AJ37" s="8"/>
      <c r="AK37" s="8"/>
      <c r="AL37" s="25"/>
      <c r="AM37" s="13">
        <v>12</v>
      </c>
      <c r="AN37" s="11">
        <v>2.7184E-2</v>
      </c>
      <c r="AO37" s="11">
        <v>2.7109899999999999E-2</v>
      </c>
      <c r="AP37" s="11">
        <v>2.7333400000000001E-2</v>
      </c>
      <c r="AQ37" s="11">
        <v>2.7503099999999999E-2</v>
      </c>
      <c r="AR37" s="11">
        <v>2.70707E-2</v>
      </c>
      <c r="AS37" s="11">
        <v>2.70104E-2</v>
      </c>
      <c r="AT37" s="11">
        <v>2.7109999999999999E-2</v>
      </c>
      <c r="AU37" s="11">
        <v>2.70905E-2</v>
      </c>
      <c r="AV37" s="11">
        <v>2.7383999999999999E-2</v>
      </c>
      <c r="AW37" s="11">
        <v>2.73949E-2</v>
      </c>
      <c r="AX37" s="11">
        <f t="shared" si="3"/>
        <v>2.7219089999999994E-2</v>
      </c>
      <c r="AY37" s="8"/>
      <c r="AZ37" s="8"/>
      <c r="BA37" s="10" t="s">
        <v>37</v>
      </c>
      <c r="BB37" s="10" t="s">
        <v>38</v>
      </c>
      <c r="BC37" s="21" t="s">
        <v>44</v>
      </c>
      <c r="BD37" s="21" t="s">
        <v>45</v>
      </c>
      <c r="BE37" s="20"/>
      <c r="BF37" s="20"/>
      <c r="BG37" s="8"/>
      <c r="BH37" s="8"/>
      <c r="BI37" s="19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</row>
    <row r="38" spans="1:81">
      <c r="A38" s="8"/>
      <c r="B38" s="8"/>
      <c r="C38" s="8"/>
      <c r="D38" s="8"/>
      <c r="O38" s="8"/>
      <c r="P38" s="8"/>
      <c r="AI38" s="8"/>
      <c r="AJ38" s="8"/>
      <c r="AK38" s="8"/>
      <c r="AL38" s="25"/>
      <c r="AM38" s="13">
        <v>16</v>
      </c>
      <c r="AN38" s="11">
        <v>2.4394099999999998E-2</v>
      </c>
      <c r="AO38" s="11">
        <v>2.16031E-2</v>
      </c>
      <c r="AP38" s="11">
        <v>2.1683500000000001E-2</v>
      </c>
      <c r="AQ38" s="11">
        <v>7.0944400000000005E-2</v>
      </c>
      <c r="AR38" s="11">
        <v>0.106159</v>
      </c>
      <c r="AS38" s="11">
        <v>2.6374499999999999E-2</v>
      </c>
      <c r="AT38" s="11">
        <v>9.4454899999999994E-2</v>
      </c>
      <c r="AU38" s="11">
        <v>0.11787</v>
      </c>
      <c r="AV38" s="11">
        <v>4.1288800000000001E-2</v>
      </c>
      <c r="AW38" s="11">
        <v>2.70233E-2</v>
      </c>
      <c r="AX38" s="11">
        <f t="shared" si="3"/>
        <v>5.5179560000000002E-2</v>
      </c>
      <c r="AY38" s="8"/>
      <c r="AZ38" s="8"/>
      <c r="BA38" s="22">
        <v>1</v>
      </c>
      <c r="BB38" s="26">
        <v>10</v>
      </c>
      <c r="BC38" s="23">
        <v>0.84712092164834996</v>
      </c>
      <c r="BD38" s="15">
        <f>1-(((1-BC38)*(BB38-1))/(BB38-BA38-1))</f>
        <v>0.8280110368543937</v>
      </c>
      <c r="BE38" s="20"/>
      <c r="BF38" s="20"/>
      <c r="BG38" s="8"/>
      <c r="BH38" s="8"/>
      <c r="BI38" s="19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</row>
    <row r="39" spans="1:81">
      <c r="A39" s="8"/>
      <c r="B39" s="8"/>
      <c r="C39" s="8"/>
      <c r="D39" s="8"/>
      <c r="O39" s="8"/>
      <c r="P39" s="8"/>
      <c r="AI39" s="8"/>
      <c r="AJ39" s="8"/>
      <c r="AK39" s="8"/>
      <c r="AL39" s="26">
        <v>320</v>
      </c>
      <c r="AM39" s="13">
        <v>1</v>
      </c>
      <c r="AN39" s="11">
        <v>1.1222300000000001</v>
      </c>
      <c r="AO39" s="11">
        <v>1.11991</v>
      </c>
      <c r="AP39" s="11">
        <v>1.1160699999999999</v>
      </c>
      <c r="AQ39" s="11">
        <v>1.1209800000000001</v>
      </c>
      <c r="AR39" s="11">
        <v>1.1797899999999999</v>
      </c>
      <c r="AS39" s="11">
        <v>1.1210199999999999</v>
      </c>
      <c r="AT39" s="11">
        <v>1.1629</v>
      </c>
      <c r="AU39" s="11">
        <v>1.12016</v>
      </c>
      <c r="AV39" s="11">
        <v>1.1208499999999999</v>
      </c>
      <c r="AW39" s="11">
        <v>1.1198999999999999</v>
      </c>
      <c r="AX39" s="11">
        <f t="shared" si="3"/>
        <v>1.1303810000000001</v>
      </c>
      <c r="AY39" s="8"/>
      <c r="AZ39" s="8"/>
      <c r="BA39" s="22">
        <v>2</v>
      </c>
      <c r="BB39" s="25"/>
      <c r="BC39" s="23">
        <v>0.99733009663803995</v>
      </c>
      <c r="BD39" s="15">
        <f>1-(((1-BC39)*(BB38-1))/(BB38-BA39-1))</f>
        <v>0.99656726710605137</v>
      </c>
      <c r="BE39" s="14">
        <f>1-BC39</f>
        <v>2.6699033619600465E-3</v>
      </c>
      <c r="BF39" s="8">
        <f>BE39/BE17</f>
        <v>194.84013316474221</v>
      </c>
      <c r="BG39" s="8"/>
      <c r="BH39" s="8"/>
      <c r="BI39" s="19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</row>
    <row r="40" spans="1:81">
      <c r="A40" s="8"/>
      <c r="B40" s="8"/>
      <c r="C40" s="8"/>
      <c r="D40" s="8"/>
      <c r="O40" s="8"/>
      <c r="P40" s="8"/>
      <c r="AI40" s="8"/>
      <c r="AJ40" s="8"/>
      <c r="AK40" s="8"/>
      <c r="AL40" s="25"/>
      <c r="AM40" s="13">
        <v>2</v>
      </c>
      <c r="AN40" s="11">
        <v>0.59286499999999998</v>
      </c>
      <c r="AO40" s="11">
        <v>0.59310399999999996</v>
      </c>
      <c r="AP40" s="11">
        <v>0.59380200000000005</v>
      </c>
      <c r="AQ40" s="11">
        <v>0.59238900000000005</v>
      </c>
      <c r="AR40" s="11">
        <v>0.62115500000000001</v>
      </c>
      <c r="AS40" s="11">
        <v>0.59270999999999996</v>
      </c>
      <c r="AT40" s="11">
        <v>0.58970500000000003</v>
      </c>
      <c r="AU40" s="11">
        <v>0.59259499999999998</v>
      </c>
      <c r="AV40" s="11">
        <v>0.59293300000000004</v>
      </c>
      <c r="AW40" s="11">
        <v>0.64305199999999996</v>
      </c>
      <c r="AX40" s="11">
        <f t="shared" si="3"/>
        <v>0.60043100000000005</v>
      </c>
      <c r="AY40" s="8"/>
      <c r="AZ40" s="8"/>
      <c r="BA40" s="22">
        <v>3</v>
      </c>
      <c r="BB40" s="25"/>
      <c r="BC40" s="23">
        <v>0.99999899316147001</v>
      </c>
      <c r="BD40" s="15">
        <f>1-(((1-BC40)*(BB38-1))/(BB38-BA40-1))</f>
        <v>0.99999848974220495</v>
      </c>
      <c r="BE40" s="20"/>
      <c r="BF40" s="20"/>
      <c r="BG40" s="8"/>
      <c r="BH40" s="8"/>
      <c r="BI40" s="19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</row>
    <row r="41" spans="1:81">
      <c r="A41" s="8"/>
      <c r="B41" s="8"/>
      <c r="C41" s="8"/>
      <c r="D41" s="8"/>
      <c r="O41" s="8"/>
      <c r="P41" s="8"/>
      <c r="AI41" s="8"/>
      <c r="AJ41" s="8"/>
      <c r="AK41" s="8"/>
      <c r="AL41" s="25"/>
      <c r="AM41" s="13">
        <v>4</v>
      </c>
      <c r="AN41" s="11">
        <v>0.32709199999999999</v>
      </c>
      <c r="AO41" s="11">
        <v>0.32708300000000001</v>
      </c>
      <c r="AP41" s="11">
        <v>0.327816</v>
      </c>
      <c r="AQ41" s="11">
        <v>0.32681700000000002</v>
      </c>
      <c r="AR41" s="11">
        <v>0.32747700000000002</v>
      </c>
      <c r="AS41" s="11">
        <v>0.32736599999999999</v>
      </c>
      <c r="AT41" s="11">
        <v>0.326984</v>
      </c>
      <c r="AU41" s="11">
        <v>0.32752399999999998</v>
      </c>
      <c r="AV41" s="11">
        <v>0.32768199999999997</v>
      </c>
      <c r="AW41" s="11">
        <v>0.32438699999999998</v>
      </c>
      <c r="AX41" s="11">
        <f t="shared" si="3"/>
        <v>0.32702279999999995</v>
      </c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19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</row>
    <row r="42" spans="1:81">
      <c r="A42" s="8"/>
      <c r="B42" s="8"/>
      <c r="C42" s="8"/>
      <c r="D42" s="8"/>
      <c r="O42" s="8"/>
      <c r="P42" s="8"/>
      <c r="AI42" s="8"/>
      <c r="AJ42" s="8"/>
      <c r="AK42" s="8"/>
      <c r="AL42" s="25"/>
      <c r="AM42" s="13">
        <v>8</v>
      </c>
      <c r="AN42" s="11">
        <v>0.194213</v>
      </c>
      <c r="AO42" s="11">
        <v>0.19525899999999999</v>
      </c>
      <c r="AP42" s="11">
        <v>0.19505700000000001</v>
      </c>
      <c r="AQ42" s="11">
        <v>0.194603</v>
      </c>
      <c r="AR42" s="11">
        <v>0.19408700000000001</v>
      </c>
      <c r="AS42" s="11">
        <v>0.19514899999999999</v>
      </c>
      <c r="AT42" s="11">
        <v>0.19390199999999999</v>
      </c>
      <c r="AU42" s="11">
        <v>0.19489699999999999</v>
      </c>
      <c r="AV42" s="11">
        <v>0.19483700000000001</v>
      </c>
      <c r="AW42" s="11">
        <v>0.195275</v>
      </c>
      <c r="AX42" s="11">
        <f t="shared" si="3"/>
        <v>0.19472789999999998</v>
      </c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19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</row>
    <row r="43" spans="1:81">
      <c r="A43" s="8"/>
      <c r="B43" s="8"/>
      <c r="C43" s="8"/>
      <c r="D43" s="8"/>
      <c r="O43" s="8"/>
      <c r="P43" s="8"/>
      <c r="AI43" s="8"/>
      <c r="AJ43" s="8"/>
      <c r="AK43" s="8"/>
      <c r="AL43" s="25"/>
      <c r="AM43" s="13">
        <v>10</v>
      </c>
      <c r="AN43" s="11">
        <v>0.16683600000000001</v>
      </c>
      <c r="AO43" s="11">
        <v>0.16714999999999999</v>
      </c>
      <c r="AP43" s="11">
        <v>0.16675799999999999</v>
      </c>
      <c r="AQ43" s="11">
        <v>0.167186</v>
      </c>
      <c r="AR43" s="11">
        <v>0.16708600000000001</v>
      </c>
      <c r="AS43" s="11">
        <v>0.167211</v>
      </c>
      <c r="AT43" s="11">
        <v>0.16430500000000001</v>
      </c>
      <c r="AU43" s="11">
        <v>0.16764699999999999</v>
      </c>
      <c r="AV43" s="11">
        <v>0.16733400000000001</v>
      </c>
      <c r="AW43" s="11">
        <v>0.16717699999999999</v>
      </c>
      <c r="AX43" s="11">
        <f t="shared" si="3"/>
        <v>0.16686899999999999</v>
      </c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19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</row>
    <row r="44" spans="1:81">
      <c r="A44" s="8"/>
      <c r="B44" s="8"/>
      <c r="C44" s="8"/>
      <c r="D44" s="8"/>
      <c r="O44" s="8"/>
      <c r="P44" s="8"/>
      <c r="AI44" s="8"/>
      <c r="AJ44" s="8"/>
      <c r="AK44" s="8"/>
      <c r="AL44" s="25"/>
      <c r="AM44" s="13">
        <v>12</v>
      </c>
      <c r="AN44" s="11">
        <v>0.14668999999999999</v>
      </c>
      <c r="AO44" s="11">
        <v>0.15270500000000001</v>
      </c>
      <c r="AP44" s="11">
        <v>0.164303</v>
      </c>
      <c r="AQ44" s="11">
        <v>0.146371</v>
      </c>
      <c r="AR44" s="11">
        <v>0.146979</v>
      </c>
      <c r="AS44" s="11">
        <v>0.146701</v>
      </c>
      <c r="AT44" s="11">
        <v>0.14721200000000001</v>
      </c>
      <c r="AU44" s="11">
        <v>0.145819</v>
      </c>
      <c r="AV44" s="11">
        <v>0.14410700000000001</v>
      </c>
      <c r="AW44" s="11">
        <v>0.14688000000000001</v>
      </c>
      <c r="AX44" s="11">
        <f t="shared" si="3"/>
        <v>0.14877669999999998</v>
      </c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19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</row>
    <row r="45" spans="1:81">
      <c r="A45" s="8"/>
      <c r="B45" s="8"/>
      <c r="C45" s="8"/>
      <c r="D45" s="8"/>
      <c r="O45" s="8"/>
      <c r="P45" s="8"/>
      <c r="AL45" s="25"/>
      <c r="AM45" s="13">
        <v>16</v>
      </c>
      <c r="AN45" s="11">
        <v>0.71785299999999996</v>
      </c>
      <c r="AO45" s="11">
        <v>0.184974</v>
      </c>
      <c r="AP45" s="11">
        <v>0.121431</v>
      </c>
      <c r="AQ45" s="11">
        <v>0.135628</v>
      </c>
      <c r="AR45" s="11">
        <v>0.13525400000000001</v>
      </c>
      <c r="AS45" s="11">
        <v>0.120059</v>
      </c>
      <c r="AT45" s="11">
        <v>0.12582499999999999</v>
      </c>
      <c r="AU45" s="11">
        <v>0.127972</v>
      </c>
      <c r="AV45" s="11">
        <v>0.13528200000000001</v>
      </c>
      <c r="AW45" s="11">
        <v>0.17860999999999999</v>
      </c>
      <c r="AX45" s="11">
        <f t="shared" si="3"/>
        <v>0.19828879999999999</v>
      </c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19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</row>
    <row r="46" spans="1:81">
      <c r="A46" s="8"/>
      <c r="B46" s="8"/>
      <c r="C46" s="8"/>
      <c r="D46" s="8"/>
      <c r="O46" s="8"/>
      <c r="P46" s="8"/>
      <c r="AL46" s="26">
        <v>640</v>
      </c>
      <c r="AM46" s="13">
        <v>1</v>
      </c>
      <c r="AN46" s="11">
        <v>8.5495900000000002</v>
      </c>
      <c r="AO46" s="11">
        <v>8.5414999999999992</v>
      </c>
      <c r="AP46" s="11">
        <v>8.5449099999999998</v>
      </c>
      <c r="AQ46" s="11">
        <v>8.5456900000000005</v>
      </c>
      <c r="AR46" s="11">
        <v>8.6165599999999998</v>
      </c>
      <c r="AS46" s="11">
        <v>8.5510300000000008</v>
      </c>
      <c r="AT46" s="11">
        <v>8.5551700000000004</v>
      </c>
      <c r="AU46" s="11">
        <v>8.5486699999999995</v>
      </c>
      <c r="AV46" s="11">
        <v>8.55715</v>
      </c>
      <c r="AW46" s="11">
        <v>8.5557700000000008</v>
      </c>
      <c r="AX46" s="11">
        <f t="shared" si="3"/>
        <v>8.5566040000000019</v>
      </c>
      <c r="BI46" s="19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</row>
    <row r="47" spans="1:81">
      <c r="A47" s="8"/>
      <c r="B47" s="8"/>
      <c r="C47" s="8"/>
      <c r="D47" s="8"/>
      <c r="O47" s="8"/>
      <c r="P47" s="8"/>
      <c r="AL47" s="25"/>
      <c r="AM47" s="13">
        <v>2</v>
      </c>
      <c r="AN47" s="11">
        <v>4.3151900000000003</v>
      </c>
      <c r="AO47" s="11">
        <v>4.3133499999999998</v>
      </c>
      <c r="AP47" s="11">
        <v>4.3703500000000002</v>
      </c>
      <c r="AQ47" s="11">
        <v>4.3651</v>
      </c>
      <c r="AR47" s="11">
        <v>4.3113700000000001</v>
      </c>
      <c r="AS47" s="11">
        <v>4.3204700000000003</v>
      </c>
      <c r="AT47" s="11">
        <v>4.3412499999999996</v>
      </c>
      <c r="AU47" s="11">
        <v>4.3296400000000004</v>
      </c>
      <c r="AV47" s="11">
        <v>4.3505700000000003</v>
      </c>
      <c r="AW47" s="11">
        <v>4.3159400000000003</v>
      </c>
      <c r="AX47" s="11">
        <f t="shared" si="3"/>
        <v>4.3333229999999991</v>
      </c>
      <c r="BI47" s="19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</row>
    <row r="48" spans="1:81">
      <c r="A48" s="8"/>
      <c r="B48" s="8"/>
      <c r="C48" s="8"/>
      <c r="D48" s="8"/>
      <c r="O48" s="8"/>
      <c r="P48" s="8"/>
      <c r="AL48" s="25"/>
      <c r="AM48" s="13">
        <v>4</v>
      </c>
      <c r="AN48" s="11">
        <v>2.1897600000000002</v>
      </c>
      <c r="AO48" s="11">
        <v>2.1894900000000002</v>
      </c>
      <c r="AP48" s="11">
        <v>2.2535099999999999</v>
      </c>
      <c r="AQ48" s="11">
        <v>2.2527499999999998</v>
      </c>
      <c r="AR48" s="11">
        <v>2.23678</v>
      </c>
      <c r="AS48" s="11">
        <v>2.1965499999999998</v>
      </c>
      <c r="AT48" s="11">
        <v>2.2276699999999998</v>
      </c>
      <c r="AU48" s="11">
        <v>2.1890800000000001</v>
      </c>
      <c r="AV48" s="11">
        <v>2.29386</v>
      </c>
      <c r="AW48" s="11">
        <v>2.1945800000000002</v>
      </c>
      <c r="AX48" s="11">
        <f t="shared" si="3"/>
        <v>2.2224029999999999</v>
      </c>
      <c r="BI48" s="19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</row>
    <row r="49" spans="1:81">
      <c r="A49" s="8"/>
      <c r="B49" s="8"/>
      <c r="C49" s="8"/>
      <c r="D49" s="8"/>
      <c r="O49" s="8"/>
      <c r="P49" s="8"/>
      <c r="AL49" s="25"/>
      <c r="AM49" s="13">
        <v>8</v>
      </c>
      <c r="AN49" s="11">
        <v>1.1315599999999999</v>
      </c>
      <c r="AO49" s="11">
        <v>1.1323099999999999</v>
      </c>
      <c r="AP49" s="11">
        <v>1.135</v>
      </c>
      <c r="AQ49" s="11">
        <v>1.1319699999999999</v>
      </c>
      <c r="AR49" s="11">
        <v>1.1348199999999999</v>
      </c>
      <c r="AS49" s="11">
        <v>1.1910000000000001</v>
      </c>
      <c r="AT49" s="11">
        <v>1.1325799999999999</v>
      </c>
      <c r="AU49" s="11">
        <v>1.1315299999999999</v>
      </c>
      <c r="AV49" s="11">
        <v>1.1522600000000001</v>
      </c>
      <c r="AW49" s="11">
        <v>1.18638</v>
      </c>
      <c r="AX49" s="11">
        <f t="shared" si="3"/>
        <v>1.1459409999999999</v>
      </c>
      <c r="BI49" s="19"/>
    </row>
    <row r="50" spans="1:81">
      <c r="A50" s="8"/>
      <c r="B50" s="8"/>
      <c r="C50" s="8"/>
      <c r="D50" s="8"/>
      <c r="O50" s="8"/>
      <c r="P50" s="8"/>
      <c r="AL50" s="25"/>
      <c r="AM50" s="13">
        <v>10</v>
      </c>
      <c r="AN50" s="11">
        <v>0.91958899999999999</v>
      </c>
      <c r="AO50" s="11">
        <v>0.91865399999999997</v>
      </c>
      <c r="AP50" s="11">
        <v>0.92139700000000002</v>
      </c>
      <c r="AQ50" s="11">
        <v>0.92088800000000004</v>
      </c>
      <c r="AR50" s="11">
        <v>0.92029799999999995</v>
      </c>
      <c r="AS50" s="11">
        <v>0.919794</v>
      </c>
      <c r="AT50" s="11">
        <v>0.918211</v>
      </c>
      <c r="AU50" s="11">
        <v>0.91945500000000002</v>
      </c>
      <c r="AV50" s="11">
        <v>0.92076000000000002</v>
      </c>
      <c r="AW50" s="11">
        <v>0.91944499999999996</v>
      </c>
      <c r="AX50" s="11">
        <f t="shared" si="3"/>
        <v>0.91984910000000009</v>
      </c>
      <c r="BI50" s="19"/>
    </row>
    <row r="51" spans="1:81">
      <c r="A51" s="8"/>
      <c r="B51" s="8"/>
      <c r="C51" s="8"/>
      <c r="D51" s="8"/>
      <c r="O51" s="8"/>
      <c r="P51" s="8"/>
      <c r="AL51" s="25"/>
      <c r="AM51" s="13">
        <v>12</v>
      </c>
      <c r="AN51" s="11">
        <v>0.778721</v>
      </c>
      <c r="AO51" s="11">
        <v>0.77769299999999997</v>
      </c>
      <c r="AP51" s="11">
        <v>0.77777600000000002</v>
      </c>
      <c r="AQ51" s="11">
        <v>0.77721300000000004</v>
      </c>
      <c r="AR51" s="11">
        <v>0.77924400000000005</v>
      </c>
      <c r="AS51" s="11">
        <v>0.77802800000000005</v>
      </c>
      <c r="AT51" s="11">
        <v>0.77932500000000005</v>
      </c>
      <c r="AU51" s="11">
        <v>0.77757100000000001</v>
      </c>
      <c r="AV51" s="11">
        <v>0.77843899999999999</v>
      </c>
      <c r="AW51" s="11">
        <v>0.77646899999999996</v>
      </c>
      <c r="AX51" s="11">
        <f t="shared" si="3"/>
        <v>0.77804790000000001</v>
      </c>
      <c r="BI51" s="19"/>
    </row>
    <row r="52" spans="1:81">
      <c r="A52" s="8"/>
      <c r="B52" s="8"/>
      <c r="C52" s="8"/>
      <c r="D52" s="8"/>
      <c r="O52" s="8"/>
      <c r="P52" s="8"/>
      <c r="AL52" s="25"/>
      <c r="AM52" s="13">
        <v>16</v>
      </c>
      <c r="AN52" s="11">
        <v>0.65012400000000004</v>
      </c>
      <c r="AO52" s="11">
        <v>0.60331299999999999</v>
      </c>
      <c r="AP52" s="11">
        <v>0.624089</v>
      </c>
      <c r="AQ52" s="11">
        <v>0.60599599999999998</v>
      </c>
      <c r="AR52" s="11">
        <v>0.60176600000000002</v>
      </c>
      <c r="AS52" s="11">
        <v>0.60588500000000001</v>
      </c>
      <c r="AT52" s="11">
        <v>0.60753900000000005</v>
      </c>
      <c r="AU52" s="11">
        <v>0.61614500000000005</v>
      </c>
      <c r="AV52" s="11">
        <v>0.61204400000000003</v>
      </c>
      <c r="AW52" s="11">
        <v>0.64557799999999999</v>
      </c>
      <c r="AX52" s="11">
        <f t="shared" si="3"/>
        <v>0.61724790000000007</v>
      </c>
      <c r="BI52" s="19"/>
    </row>
    <row r="53" spans="1:81">
      <c r="A53" s="8"/>
      <c r="B53" s="8"/>
      <c r="C53" s="8"/>
      <c r="D53" s="8"/>
      <c r="O53" s="8"/>
      <c r="P53" s="8"/>
      <c r="AL53" s="26">
        <v>1280</v>
      </c>
      <c r="AM53" s="13">
        <v>1</v>
      </c>
      <c r="AN53" s="11">
        <v>67.907700000000006</v>
      </c>
      <c r="AO53" s="11">
        <v>67.8553</v>
      </c>
      <c r="AP53" s="11">
        <v>67.934899999999999</v>
      </c>
      <c r="AQ53" s="11">
        <v>67.846999999999994</v>
      </c>
      <c r="AR53" s="11">
        <v>67.922799999999995</v>
      </c>
      <c r="AS53" s="11">
        <v>67.844300000000004</v>
      </c>
      <c r="AT53" s="11">
        <v>67.878799999999998</v>
      </c>
      <c r="AU53" s="11">
        <v>68.090199999999996</v>
      </c>
      <c r="AV53" s="11">
        <v>67.915499999999994</v>
      </c>
      <c r="AW53" s="11">
        <v>67.806200000000004</v>
      </c>
      <c r="AX53" s="11">
        <f t="shared" si="3"/>
        <v>67.900270000000006</v>
      </c>
      <c r="BI53" s="19"/>
    </row>
    <row r="54" spans="1:81">
      <c r="A54" s="8"/>
      <c r="B54" s="8"/>
      <c r="C54" s="8"/>
      <c r="D54" s="8"/>
      <c r="O54" s="8"/>
      <c r="P54" s="8"/>
      <c r="AL54" s="25"/>
      <c r="AM54" s="13">
        <v>2</v>
      </c>
      <c r="AN54" s="11">
        <v>34.018999999999998</v>
      </c>
      <c r="AO54" s="11">
        <v>34.132800000000003</v>
      </c>
      <c r="AP54" s="11">
        <v>34.022199999999998</v>
      </c>
      <c r="AQ54" s="11">
        <v>34.065899999999999</v>
      </c>
      <c r="AR54" s="11">
        <v>34.079799999999999</v>
      </c>
      <c r="AS54" s="11">
        <v>34.019599999999997</v>
      </c>
      <c r="AT54" s="11">
        <v>34.0379</v>
      </c>
      <c r="AU54" s="11">
        <v>34.067100000000003</v>
      </c>
      <c r="AV54" s="11">
        <v>34.072400000000002</v>
      </c>
      <c r="AW54" s="11">
        <v>33.999499999999998</v>
      </c>
      <c r="AX54" s="11">
        <f t="shared" si="3"/>
        <v>34.05162</v>
      </c>
      <c r="BI54" s="19"/>
    </row>
    <row r="55" spans="1:81">
      <c r="A55" s="8"/>
      <c r="B55" s="8"/>
      <c r="C55" s="8"/>
      <c r="D55" s="8"/>
      <c r="O55" s="8"/>
      <c r="P55" s="8"/>
      <c r="AL55" s="25"/>
      <c r="AM55" s="13">
        <v>4</v>
      </c>
      <c r="AN55" s="11">
        <v>17.078900000000001</v>
      </c>
      <c r="AO55" s="11">
        <v>17.1602</v>
      </c>
      <c r="AP55" s="11">
        <v>17.133500000000002</v>
      </c>
      <c r="AQ55" s="11">
        <v>17.068000000000001</v>
      </c>
      <c r="AR55" s="11">
        <v>17.087399999999999</v>
      </c>
      <c r="AS55" s="11">
        <v>17.087</v>
      </c>
      <c r="AT55" s="11">
        <v>17.091000000000001</v>
      </c>
      <c r="AU55" s="11">
        <v>17.098800000000001</v>
      </c>
      <c r="AV55" s="11">
        <v>17.076000000000001</v>
      </c>
      <c r="AW55" s="11">
        <v>17.139299999999999</v>
      </c>
      <c r="AX55" s="11">
        <f t="shared" si="3"/>
        <v>17.10201</v>
      </c>
      <c r="BI55" s="19"/>
    </row>
    <row r="56" spans="1:81">
      <c r="A56" s="8"/>
      <c r="B56" s="8"/>
      <c r="C56" s="8"/>
      <c r="D56" s="8"/>
      <c r="O56" s="8"/>
      <c r="P56" s="8"/>
      <c r="AL56" s="25"/>
      <c r="AM56" s="13">
        <v>8</v>
      </c>
      <c r="AN56" s="11">
        <v>8.6085999999999991</v>
      </c>
      <c r="AO56" s="11">
        <v>8.6686399999999999</v>
      </c>
      <c r="AP56" s="11">
        <v>8.6032399999999996</v>
      </c>
      <c r="AQ56" s="11">
        <v>8.6067099999999996</v>
      </c>
      <c r="AR56" s="11">
        <v>8.6055299999999999</v>
      </c>
      <c r="AS56" s="11">
        <v>8.6655099999999994</v>
      </c>
      <c r="AT56" s="11">
        <v>8.6485500000000002</v>
      </c>
      <c r="AU56" s="11">
        <v>8.6622199999999996</v>
      </c>
      <c r="AV56" s="11">
        <v>8.6034699999999997</v>
      </c>
      <c r="AW56" s="11">
        <v>8.6087399999999992</v>
      </c>
      <c r="AX56" s="11">
        <f t="shared" si="3"/>
        <v>8.6281210000000002</v>
      </c>
      <c r="BI56" s="19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</row>
    <row r="57" spans="1:81">
      <c r="A57" s="8"/>
      <c r="B57" s="8"/>
      <c r="C57" s="8"/>
      <c r="D57" s="8"/>
      <c r="O57" s="8"/>
      <c r="P57" s="8"/>
      <c r="AL57" s="25"/>
      <c r="AM57" s="13">
        <v>10</v>
      </c>
      <c r="AN57" s="11">
        <v>6.90482</v>
      </c>
      <c r="AO57" s="11">
        <v>6.9741600000000004</v>
      </c>
      <c r="AP57" s="11">
        <v>6.9039599999999997</v>
      </c>
      <c r="AQ57" s="11">
        <v>6.9100700000000002</v>
      </c>
      <c r="AR57" s="11">
        <v>6.9029400000000001</v>
      </c>
      <c r="AS57" s="11">
        <v>6.9057599999999999</v>
      </c>
      <c r="AT57" s="11">
        <v>6.9076300000000002</v>
      </c>
      <c r="AU57" s="11">
        <v>6.9092200000000004</v>
      </c>
      <c r="AV57" s="11">
        <v>6.9090699999999998</v>
      </c>
      <c r="AW57" s="11">
        <v>6.9025299999999996</v>
      </c>
      <c r="AX57" s="11">
        <f t="shared" si="3"/>
        <v>6.9130160000000007</v>
      </c>
      <c r="BI57" s="19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</row>
    <row r="58" spans="1:81">
      <c r="A58" s="8"/>
      <c r="B58" s="8"/>
      <c r="C58" s="8"/>
      <c r="D58" s="8"/>
      <c r="O58" s="8"/>
      <c r="P58" s="8"/>
      <c r="AL58" s="25"/>
      <c r="AM58" s="13">
        <v>12</v>
      </c>
      <c r="AN58" s="11">
        <v>5.7735300000000001</v>
      </c>
      <c r="AO58" s="11">
        <v>5.7770400000000004</v>
      </c>
      <c r="AP58" s="11">
        <v>5.77034</v>
      </c>
      <c r="AQ58" s="11">
        <v>5.7702799999999996</v>
      </c>
      <c r="AR58" s="11">
        <v>5.7686500000000001</v>
      </c>
      <c r="AS58" s="11">
        <v>5.7720200000000004</v>
      </c>
      <c r="AT58" s="11">
        <v>5.8037999999999998</v>
      </c>
      <c r="AU58" s="11">
        <v>5.8358299999999996</v>
      </c>
      <c r="AV58" s="11">
        <v>5.7678900000000004</v>
      </c>
      <c r="AW58" s="11">
        <v>5.76166</v>
      </c>
      <c r="AX58" s="11">
        <f t="shared" si="3"/>
        <v>5.7801040000000006</v>
      </c>
      <c r="BI58" s="19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</row>
    <row r="59" spans="1:81">
      <c r="A59" s="8"/>
      <c r="B59" s="8"/>
      <c r="C59" s="8"/>
      <c r="D59" s="8"/>
      <c r="O59" s="8"/>
      <c r="P59" s="8"/>
      <c r="AL59" s="25"/>
      <c r="AM59" s="13">
        <v>16</v>
      </c>
      <c r="AN59" s="11">
        <v>4.4318900000000001</v>
      </c>
      <c r="AO59" s="11">
        <v>4.41</v>
      </c>
      <c r="AP59" s="11">
        <v>4.36165</v>
      </c>
      <c r="AQ59" s="11">
        <v>4.35893</v>
      </c>
      <c r="AR59" s="11">
        <v>4.35886</v>
      </c>
      <c r="AS59" s="11">
        <v>4.3999300000000003</v>
      </c>
      <c r="AT59" s="11">
        <v>4.5144399999999996</v>
      </c>
      <c r="AU59" s="11">
        <v>4.4380899999999999</v>
      </c>
      <c r="AV59" s="11">
        <v>4.4805299999999999</v>
      </c>
      <c r="AW59" s="11">
        <v>4.4434899999999997</v>
      </c>
      <c r="AX59" s="11">
        <f t="shared" si="3"/>
        <v>4.4197810000000004</v>
      </c>
      <c r="AY59" s="8"/>
      <c r="AZ59" s="5"/>
      <c r="BA59" s="8"/>
      <c r="BB59" s="8"/>
      <c r="BC59" s="8"/>
      <c r="BD59" s="8"/>
      <c r="BE59" s="8"/>
      <c r="BF59" s="8"/>
      <c r="BG59" s="8"/>
      <c r="BH59" s="8"/>
      <c r="BI59" s="19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</row>
    <row r="60" spans="1:81">
      <c r="A60" s="8"/>
      <c r="B60" s="8"/>
      <c r="C60" s="8"/>
      <c r="D60" s="8"/>
      <c r="O60" s="8"/>
      <c r="P60" s="8"/>
      <c r="AL60" s="26">
        <v>2560</v>
      </c>
      <c r="AM60" s="13">
        <v>1</v>
      </c>
      <c r="AN60" s="11">
        <v>542.16800000000001</v>
      </c>
      <c r="AO60" s="11">
        <v>542.82100000000003</v>
      </c>
      <c r="AP60" s="11">
        <v>542.39300000000003</v>
      </c>
      <c r="AQ60" s="11">
        <v>542.73</v>
      </c>
      <c r="AR60" s="11">
        <v>542.505</v>
      </c>
      <c r="AS60" s="11">
        <v>542.50099999999998</v>
      </c>
      <c r="AT60" s="11">
        <v>542.29700000000003</v>
      </c>
      <c r="AU60" s="11">
        <v>542.33600000000001</v>
      </c>
      <c r="AV60" s="11">
        <v>542.44200000000001</v>
      </c>
      <c r="AW60" s="11">
        <v>542.55100000000004</v>
      </c>
      <c r="AX60" s="11">
        <f t="shared" si="3"/>
        <v>542.47440000000006</v>
      </c>
      <c r="AY60" s="8"/>
      <c r="AZ60" s="5"/>
      <c r="BA60" s="8"/>
      <c r="BB60" s="8"/>
      <c r="BC60" s="8"/>
      <c r="BD60" s="8"/>
      <c r="BE60" s="8"/>
      <c r="BF60" s="8"/>
      <c r="BG60" s="8"/>
      <c r="BH60" s="8"/>
      <c r="BI60" s="19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</row>
    <row r="61" spans="1:81">
      <c r="A61" s="8"/>
      <c r="B61" s="8"/>
      <c r="C61" s="8"/>
      <c r="D61" s="8"/>
      <c r="O61" s="8"/>
      <c r="P61" s="8"/>
      <c r="AL61" s="25"/>
      <c r="AM61" s="13">
        <v>2</v>
      </c>
      <c r="AN61" s="11">
        <v>271.404</v>
      </c>
      <c r="AO61" s="11">
        <v>271.89699999999999</v>
      </c>
      <c r="AP61" s="11">
        <v>271.38400000000001</v>
      </c>
      <c r="AQ61" s="11">
        <v>271.62200000000001</v>
      </c>
      <c r="AR61" s="11">
        <v>271.18299999999999</v>
      </c>
      <c r="AS61" s="11">
        <v>271.44900000000001</v>
      </c>
      <c r="AT61" s="11">
        <v>271.315</v>
      </c>
      <c r="AU61" s="11">
        <v>271.43099999999998</v>
      </c>
      <c r="AV61" s="11">
        <v>271.67700000000002</v>
      </c>
      <c r="AW61" s="11">
        <v>271.37</v>
      </c>
      <c r="AX61" s="11">
        <f t="shared" si="3"/>
        <v>271.47320000000002</v>
      </c>
      <c r="AY61" s="8"/>
      <c r="AZ61" s="5"/>
      <c r="BA61" s="8"/>
      <c r="BB61" s="8"/>
      <c r="BC61" s="8"/>
      <c r="BD61" s="8"/>
      <c r="BE61" s="8"/>
      <c r="BF61" s="8"/>
      <c r="BG61" s="8"/>
      <c r="BH61" s="8"/>
      <c r="BI61" s="19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</row>
    <row r="62" spans="1:81">
      <c r="A62" s="8"/>
      <c r="B62" s="8"/>
      <c r="C62" s="8"/>
      <c r="D62" s="8"/>
      <c r="O62" s="8"/>
      <c r="P62" s="8"/>
      <c r="AL62" s="25"/>
      <c r="AM62" s="13">
        <v>4</v>
      </c>
      <c r="AN62" s="11">
        <v>135.75299999999999</v>
      </c>
      <c r="AO62" s="11">
        <v>136.24799999999999</v>
      </c>
      <c r="AP62" s="11">
        <v>135.86799999999999</v>
      </c>
      <c r="AQ62" s="11">
        <v>136.142</v>
      </c>
      <c r="AR62" s="11">
        <v>135.941</v>
      </c>
      <c r="AS62" s="11">
        <v>135.94300000000001</v>
      </c>
      <c r="AT62" s="11">
        <v>135.976</v>
      </c>
      <c r="AU62" s="11">
        <v>135.97999999999999</v>
      </c>
      <c r="AV62" s="11">
        <v>135.93299999999999</v>
      </c>
      <c r="AW62" s="11">
        <v>135.911</v>
      </c>
      <c r="AX62" s="11">
        <f t="shared" si="3"/>
        <v>135.96949999999998</v>
      </c>
      <c r="AY62" s="8"/>
      <c r="AZ62" s="5"/>
      <c r="BA62" s="8"/>
      <c r="BB62" s="8"/>
      <c r="BC62" s="8"/>
      <c r="BD62" s="8"/>
      <c r="BE62" s="8"/>
      <c r="BF62" s="8"/>
      <c r="BG62" s="8"/>
      <c r="BH62" s="8"/>
      <c r="BI62" s="19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</row>
    <row r="63" spans="1:81">
      <c r="A63" s="8"/>
      <c r="B63" s="8"/>
      <c r="C63" s="8"/>
      <c r="D63" s="8"/>
      <c r="O63" s="8"/>
      <c r="P63" s="8"/>
      <c r="AL63" s="25"/>
      <c r="AM63" s="13">
        <v>8</v>
      </c>
      <c r="AN63" s="11">
        <v>68.177099999999996</v>
      </c>
      <c r="AO63" s="11">
        <v>68.268699999999995</v>
      </c>
      <c r="AP63" s="11">
        <v>68.178899999999999</v>
      </c>
      <c r="AQ63" s="11">
        <v>68.297700000000006</v>
      </c>
      <c r="AR63" s="11">
        <v>68.145200000000003</v>
      </c>
      <c r="AS63" s="11">
        <v>68.153199999999998</v>
      </c>
      <c r="AT63" s="11">
        <v>68.150300000000001</v>
      </c>
      <c r="AU63" s="11">
        <v>68.171899999999994</v>
      </c>
      <c r="AV63" s="11">
        <v>68.189099999999996</v>
      </c>
      <c r="AW63" s="11">
        <v>38.182699999999997</v>
      </c>
      <c r="AX63" s="11">
        <f t="shared" si="3"/>
        <v>65.191479999999984</v>
      </c>
      <c r="AY63" s="8"/>
      <c r="AZ63" s="5"/>
      <c r="BA63" s="8"/>
      <c r="BB63" s="8"/>
      <c r="BC63" s="8"/>
      <c r="BD63" s="8"/>
      <c r="BE63" s="8"/>
      <c r="BF63" s="8"/>
      <c r="BG63" s="8"/>
      <c r="BH63" s="8"/>
      <c r="BI63" s="19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</row>
    <row r="64" spans="1:81">
      <c r="A64" s="8"/>
      <c r="B64" s="8"/>
      <c r="C64" s="8"/>
      <c r="D64" s="8"/>
      <c r="O64" s="8"/>
      <c r="P64" s="8"/>
      <c r="AL64" s="25"/>
      <c r="AM64" s="13">
        <v>10</v>
      </c>
      <c r="AN64" s="11">
        <v>54.575400000000002</v>
      </c>
      <c r="AO64" s="11">
        <v>54.651299999999999</v>
      </c>
      <c r="AP64" s="11">
        <v>54.6556</v>
      </c>
      <c r="AQ64" s="11">
        <v>54.805500000000002</v>
      </c>
      <c r="AR64" s="11">
        <v>54.687600000000003</v>
      </c>
      <c r="AS64" s="11">
        <v>54.616799999999998</v>
      </c>
      <c r="AT64" s="11">
        <v>54.606200000000001</v>
      </c>
      <c r="AU64" s="11">
        <v>54.627000000000002</v>
      </c>
      <c r="AV64" s="11">
        <v>54.598199999999999</v>
      </c>
      <c r="AW64" s="11">
        <v>54.595399999999998</v>
      </c>
      <c r="AX64" s="11">
        <f t="shared" si="3"/>
        <v>54.641900000000007</v>
      </c>
      <c r="AY64" s="8"/>
      <c r="AZ64" s="5"/>
      <c r="BA64" s="8"/>
      <c r="BB64" s="8"/>
      <c r="BC64" s="8"/>
      <c r="BD64" s="8"/>
      <c r="BE64" s="8"/>
      <c r="BF64" s="8"/>
      <c r="BG64" s="8"/>
      <c r="BH64" s="8"/>
      <c r="BI64" s="19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</row>
    <row r="65" spans="1:81">
      <c r="A65" s="8"/>
      <c r="B65" s="8"/>
      <c r="C65" s="8"/>
      <c r="D65" s="8"/>
      <c r="O65" s="8"/>
      <c r="P65" s="8"/>
      <c r="AL65" s="25"/>
      <c r="AM65" s="13">
        <v>12</v>
      </c>
      <c r="AN65" s="11">
        <v>45.540300000000002</v>
      </c>
      <c r="AO65" s="11">
        <v>45.545099999999998</v>
      </c>
      <c r="AP65" s="11">
        <v>45.5976</v>
      </c>
      <c r="AQ65" s="11">
        <v>45.657800000000002</v>
      </c>
      <c r="AR65" s="11">
        <v>45.576999999999998</v>
      </c>
      <c r="AS65" s="11">
        <v>45.524299999999997</v>
      </c>
      <c r="AT65" s="11">
        <v>45.509</v>
      </c>
      <c r="AU65" s="11">
        <v>45.558300000000003</v>
      </c>
      <c r="AV65" s="11">
        <v>45.531500000000001</v>
      </c>
      <c r="AW65" s="11">
        <v>45.5364</v>
      </c>
      <c r="AX65" s="11">
        <f t="shared" si="3"/>
        <v>45.557730000000006</v>
      </c>
      <c r="AY65" s="8"/>
      <c r="AZ65" s="5"/>
      <c r="BA65" s="8"/>
      <c r="BB65" s="8"/>
      <c r="BC65" s="8"/>
      <c r="BD65" s="8"/>
      <c r="BE65" s="8"/>
      <c r="BF65" s="8"/>
      <c r="BG65" s="8"/>
      <c r="BH65" s="8"/>
      <c r="BI65" s="19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</row>
    <row r="66" spans="1:81">
      <c r="A66" s="8"/>
      <c r="B66" s="8"/>
      <c r="C66" s="8"/>
      <c r="D66" s="8"/>
      <c r="O66" s="8"/>
      <c r="P66" s="8"/>
      <c r="AL66" s="25"/>
      <c r="AM66" s="13">
        <v>16</v>
      </c>
      <c r="AN66" s="11">
        <v>34.2333</v>
      </c>
      <c r="AO66" s="11">
        <v>34.270699999999998</v>
      </c>
      <c r="AP66" s="11">
        <v>34.2483</v>
      </c>
      <c r="AQ66" s="11">
        <v>49.048699999999997</v>
      </c>
      <c r="AR66" s="11">
        <v>34.388399999999997</v>
      </c>
      <c r="AS66" s="11">
        <v>34.245100000000001</v>
      </c>
      <c r="AT66" s="11">
        <v>34.230899999999998</v>
      </c>
      <c r="AU66" s="11">
        <v>34.387700000000002</v>
      </c>
      <c r="AV66" s="11">
        <v>34.2303</v>
      </c>
      <c r="AW66" s="11">
        <v>34.231299999999997</v>
      </c>
      <c r="AX66" s="11">
        <f t="shared" si="3"/>
        <v>35.751469999999998</v>
      </c>
      <c r="AY66" s="8"/>
      <c r="AZ66" s="5"/>
      <c r="BA66" s="8"/>
      <c r="BB66" s="8"/>
      <c r="BC66" s="8"/>
      <c r="BD66" s="8"/>
      <c r="BE66" s="8"/>
      <c r="BF66" s="8"/>
      <c r="BG66" s="8"/>
      <c r="BH66" s="8"/>
      <c r="BI66" s="19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</row>
    <row r="67" spans="1:81">
      <c r="A67" s="8"/>
      <c r="B67" s="8"/>
      <c r="C67" s="8"/>
      <c r="D67" s="8"/>
      <c r="O67" s="8"/>
      <c r="P67" s="8"/>
      <c r="AL67" s="26">
        <v>5120</v>
      </c>
      <c r="AM67" s="13">
        <v>1</v>
      </c>
      <c r="AN67" s="19"/>
      <c r="AO67" s="11">
        <v>4319.55</v>
      </c>
      <c r="AP67" s="11">
        <v>4319.41</v>
      </c>
      <c r="AQ67" s="19"/>
      <c r="AR67" s="19">
        <v>4304.22</v>
      </c>
      <c r="AS67" s="19">
        <v>4304.78</v>
      </c>
      <c r="AT67" s="19"/>
      <c r="AU67" s="19">
        <v>4307.78</v>
      </c>
      <c r="AV67" s="19">
        <v>4305.92</v>
      </c>
      <c r="AW67" s="19"/>
      <c r="AX67" s="11">
        <f t="shared" si="3"/>
        <v>4310.2766666666657</v>
      </c>
      <c r="AY67" s="8"/>
      <c r="AZ67" s="5"/>
      <c r="BA67" s="8"/>
      <c r="BB67" s="8"/>
      <c r="BC67" s="8"/>
      <c r="BD67" s="8"/>
      <c r="BE67" s="8"/>
      <c r="BF67" s="8"/>
      <c r="BG67" s="8"/>
      <c r="BH67" s="8"/>
      <c r="BI67" s="19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</row>
    <row r="68" spans="1:81">
      <c r="A68" s="8"/>
      <c r="B68" s="8"/>
      <c r="C68" s="8"/>
      <c r="D68" s="8"/>
      <c r="O68" s="8"/>
      <c r="P68" s="8"/>
      <c r="AL68" s="25"/>
      <c r="AM68" s="13">
        <v>2</v>
      </c>
      <c r="AN68" s="19"/>
      <c r="AO68" s="11">
        <v>2168.0300000000002</v>
      </c>
      <c r="AP68" s="11">
        <v>2170.5500000000002</v>
      </c>
      <c r="AQ68" s="19"/>
      <c r="AR68" s="19">
        <v>2159.87</v>
      </c>
      <c r="AS68" s="19">
        <v>2160.2399999999998</v>
      </c>
      <c r="AT68" s="19"/>
      <c r="AU68" s="19">
        <v>2224.35</v>
      </c>
      <c r="AV68" s="19">
        <v>2162.12</v>
      </c>
      <c r="AW68" s="19"/>
      <c r="AX68" s="11">
        <f t="shared" si="3"/>
        <v>2174.1933333333332</v>
      </c>
      <c r="AY68" s="8"/>
      <c r="AZ68" s="5"/>
      <c r="BA68" s="8"/>
      <c r="BB68" s="8"/>
      <c r="BC68" s="8"/>
      <c r="BD68" s="8"/>
      <c r="BE68" s="8"/>
      <c r="BF68" s="8"/>
      <c r="BG68" s="8"/>
      <c r="BH68" s="8"/>
      <c r="BI68" s="19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</row>
    <row r="69" spans="1:81">
      <c r="A69" s="8"/>
      <c r="B69" s="8"/>
      <c r="C69" s="8"/>
      <c r="D69" s="8"/>
      <c r="O69" s="8"/>
      <c r="P69" s="8"/>
      <c r="AL69" s="25"/>
      <c r="AM69" s="13">
        <v>4</v>
      </c>
      <c r="AN69" s="11"/>
      <c r="AO69" s="11">
        <v>1085.6600000000001</v>
      </c>
      <c r="AP69" s="11">
        <v>1084.57</v>
      </c>
      <c r="AQ69" s="19">
        <v>1084.44</v>
      </c>
      <c r="AR69" s="19">
        <v>1081.23</v>
      </c>
      <c r="AS69" s="19">
        <v>1081.6400000000001</v>
      </c>
      <c r="AT69" s="19">
        <v>1081.3</v>
      </c>
      <c r="AU69" s="19">
        <v>1080.76</v>
      </c>
      <c r="AV69" s="19">
        <v>1081.1500000000001</v>
      </c>
      <c r="AW69" s="19">
        <v>1081.26</v>
      </c>
      <c r="AX69" s="11">
        <f t="shared" si="3"/>
        <v>1082.4455555555555</v>
      </c>
      <c r="AY69" s="8"/>
      <c r="AZ69" s="5"/>
      <c r="BA69" s="8"/>
      <c r="BB69" s="8"/>
      <c r="BC69" s="8"/>
      <c r="BD69" s="8"/>
      <c r="BE69" s="8"/>
      <c r="BF69" s="8"/>
      <c r="BG69" s="8"/>
      <c r="BH69" s="8"/>
      <c r="BI69" s="19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</row>
    <row r="70" spans="1:81">
      <c r="A70" s="8"/>
      <c r="B70" s="8"/>
      <c r="C70" s="8"/>
      <c r="D70" s="8"/>
      <c r="O70" s="8"/>
      <c r="P70" s="8"/>
      <c r="AL70" s="25"/>
      <c r="AM70" s="13">
        <v>8</v>
      </c>
      <c r="AN70" s="11"/>
      <c r="AO70" s="11">
        <v>542.82399999999996</v>
      </c>
      <c r="AP70" s="11">
        <v>542.95399999999995</v>
      </c>
      <c r="AQ70" s="19">
        <v>542.84</v>
      </c>
      <c r="AR70" s="19">
        <v>541.89099999999996</v>
      </c>
      <c r="AS70" s="19">
        <v>541.78700000000003</v>
      </c>
      <c r="AT70" s="19">
        <v>541.87599999999998</v>
      </c>
      <c r="AU70" s="19">
        <v>541.69399999999996</v>
      </c>
      <c r="AV70" s="19">
        <v>541.66399999999999</v>
      </c>
      <c r="AW70" s="19">
        <v>541.88699999999994</v>
      </c>
      <c r="AX70" s="11">
        <f t="shared" si="3"/>
        <v>542.15744444444454</v>
      </c>
      <c r="AY70" s="8"/>
      <c r="AZ70" s="5"/>
      <c r="BA70" s="8"/>
      <c r="BB70" s="8"/>
      <c r="BC70" s="8"/>
      <c r="BD70" s="8"/>
      <c r="BE70" s="8"/>
      <c r="BF70" s="8"/>
      <c r="BG70" s="8"/>
      <c r="BH70" s="8"/>
      <c r="BI70" s="19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</row>
    <row r="71" spans="1:81">
      <c r="A71" s="8"/>
      <c r="B71" s="8"/>
      <c r="C71" s="8"/>
      <c r="D71" s="8"/>
      <c r="O71" s="8"/>
      <c r="P71" s="8"/>
      <c r="AL71" s="25"/>
      <c r="AM71" s="13">
        <v>10</v>
      </c>
      <c r="AN71" s="11"/>
      <c r="AO71" s="11">
        <v>434.48399999999998</v>
      </c>
      <c r="AP71" s="11">
        <v>434.589</v>
      </c>
      <c r="AQ71" s="19">
        <v>434.54899999999998</v>
      </c>
      <c r="AR71" s="19">
        <v>433.93</v>
      </c>
      <c r="AS71" s="19">
        <v>433.89299999999997</v>
      </c>
      <c r="AT71" s="19">
        <v>433.935</v>
      </c>
      <c r="AU71" s="19">
        <v>433.86900000000003</v>
      </c>
      <c r="AV71" s="19">
        <v>433.88200000000001</v>
      </c>
      <c r="AW71" s="19">
        <v>433.78899999999999</v>
      </c>
      <c r="AX71" s="11">
        <f t="shared" si="3"/>
        <v>434.10222222222222</v>
      </c>
      <c r="AY71" s="8"/>
      <c r="AZ71" s="5"/>
      <c r="BA71" s="8"/>
      <c r="BB71" s="8"/>
      <c r="BC71" s="8"/>
      <c r="BD71" s="8"/>
      <c r="BE71" s="8"/>
      <c r="BF71" s="8"/>
      <c r="BG71" s="8"/>
      <c r="BH71" s="8"/>
      <c r="BI71" s="19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</row>
    <row r="72" spans="1:81">
      <c r="A72" s="8"/>
      <c r="B72" s="8"/>
      <c r="C72" s="8"/>
      <c r="D72" s="8"/>
      <c r="O72" s="8"/>
      <c r="P72" s="8"/>
      <c r="AL72" s="25"/>
      <c r="AM72" s="13">
        <v>12</v>
      </c>
      <c r="AN72" s="11"/>
      <c r="AO72" s="11">
        <v>363.36099999999999</v>
      </c>
      <c r="AP72" s="11">
        <v>363.33300000000003</v>
      </c>
      <c r="AQ72" s="11">
        <v>362.31400000000002</v>
      </c>
      <c r="AR72" s="19">
        <v>361.988</v>
      </c>
      <c r="AS72" s="19">
        <v>361.93299999999999</v>
      </c>
      <c r="AT72" s="19">
        <v>361.83499999999998</v>
      </c>
      <c r="AU72" s="19">
        <v>361.762</v>
      </c>
      <c r="AV72" s="19">
        <v>361.81799999999998</v>
      </c>
      <c r="AW72" s="19">
        <v>361.85199999999998</v>
      </c>
      <c r="AX72" s="11">
        <f t="shared" si="3"/>
        <v>362.24399999999997</v>
      </c>
      <c r="AY72" s="8"/>
      <c r="AZ72" s="5"/>
      <c r="BA72" s="8"/>
      <c r="BB72" s="8"/>
      <c r="BC72" s="8"/>
      <c r="BD72" s="8"/>
      <c r="BE72" s="8"/>
      <c r="BF72" s="8"/>
      <c r="BG72" s="8"/>
      <c r="BH72" s="8"/>
      <c r="BI72" s="19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</row>
    <row r="73" spans="1:81">
      <c r="A73" s="8"/>
      <c r="B73" s="8"/>
      <c r="C73" s="8"/>
      <c r="D73" s="8"/>
      <c r="O73" s="8"/>
      <c r="P73" s="8"/>
      <c r="AL73" s="25"/>
      <c r="AM73" s="13">
        <v>16</v>
      </c>
      <c r="AN73" s="19">
        <v>271.85199999999998</v>
      </c>
      <c r="AO73" s="11">
        <v>272.06</v>
      </c>
      <c r="AP73" s="11">
        <v>272.11500000000001</v>
      </c>
      <c r="AQ73" s="11">
        <v>272.09699999999998</v>
      </c>
      <c r="AR73" s="19">
        <v>272.02300000000002</v>
      </c>
      <c r="AS73" s="19">
        <v>272.00099999999998</v>
      </c>
      <c r="AT73" s="19">
        <v>271.98</v>
      </c>
      <c r="AU73" s="19">
        <v>271.95400000000001</v>
      </c>
      <c r="AV73" s="19">
        <v>271.91199999999998</v>
      </c>
      <c r="AW73" s="19">
        <v>271.8</v>
      </c>
      <c r="AX73" s="11">
        <f t="shared" si="3"/>
        <v>271.9794</v>
      </c>
      <c r="AY73" s="8"/>
      <c r="AZ73" s="5"/>
      <c r="BA73" s="8"/>
      <c r="BB73" s="8"/>
      <c r="BC73" s="8"/>
      <c r="BD73" s="8"/>
      <c r="BE73" s="8"/>
      <c r="BF73" s="8"/>
      <c r="BG73" s="8"/>
      <c r="BH73" s="8"/>
      <c r="BI73" s="19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</row>
    <row r="74" spans="1:81">
      <c r="A74" s="8"/>
      <c r="B74" s="8"/>
      <c r="C74" s="8"/>
      <c r="D74" s="8"/>
      <c r="O74" s="8"/>
      <c r="P74" s="8"/>
      <c r="AL74" s="1"/>
      <c r="AM74" s="1"/>
      <c r="AO74" s="8"/>
      <c r="AP74" s="8"/>
      <c r="AQ74" s="7"/>
      <c r="AR74" s="5"/>
      <c r="AX74" s="8"/>
      <c r="AY74" s="8"/>
      <c r="AZ74" s="5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</row>
    <row r="75" spans="1:81">
      <c r="A75" s="8"/>
      <c r="B75" s="8"/>
      <c r="C75" s="8"/>
      <c r="D75" s="8"/>
      <c r="O75" s="8"/>
      <c r="P75" s="8"/>
      <c r="AL75" s="1"/>
      <c r="AM75" s="1"/>
      <c r="AX75" s="8"/>
      <c r="AY75" s="8"/>
      <c r="AZ75" s="5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</row>
  </sheetData>
  <mergeCells count="43">
    <mergeCell ref="AC16:AC18"/>
    <mergeCell ref="AL18:AL24"/>
    <mergeCell ref="AL25:AL31"/>
    <mergeCell ref="AL53:AL59"/>
    <mergeCell ref="AL60:AL66"/>
    <mergeCell ref="AL67:AL73"/>
    <mergeCell ref="AK2:AK3"/>
    <mergeCell ref="AL2:AL3"/>
    <mergeCell ref="AL4:AL10"/>
    <mergeCell ref="AL11:AL17"/>
    <mergeCell ref="BA36:BD36"/>
    <mergeCell ref="BB38:BB40"/>
    <mergeCell ref="AL32:AL38"/>
    <mergeCell ref="AL39:AL45"/>
    <mergeCell ref="AL46:AL52"/>
    <mergeCell ref="B1:M1"/>
    <mergeCell ref="N1:Y1"/>
    <mergeCell ref="AY1:BJ1"/>
    <mergeCell ref="B2:B3"/>
    <mergeCell ref="C2:L2"/>
    <mergeCell ref="Z2:Z3"/>
    <mergeCell ref="AM2:AM3"/>
    <mergeCell ref="Y2:Y3"/>
    <mergeCell ref="Z1:AK1"/>
    <mergeCell ref="AA2:AJ2"/>
    <mergeCell ref="AL1:AX1"/>
    <mergeCell ref="AN2:AW2"/>
    <mergeCell ref="M2:M3"/>
    <mergeCell ref="N2:N3"/>
    <mergeCell ref="E16:E18"/>
    <mergeCell ref="Q16:Q18"/>
    <mergeCell ref="O2:X2"/>
    <mergeCell ref="AY21:AY22"/>
    <mergeCell ref="AZ21:BF21"/>
    <mergeCell ref="BG21:BG22"/>
    <mergeCell ref="BH21:BH23"/>
    <mergeCell ref="BA14:BD14"/>
    <mergeCell ref="BB16:BB18"/>
    <mergeCell ref="AZ2:BI2"/>
    <mergeCell ref="BJ2:BJ3"/>
    <mergeCell ref="AX2:AX3"/>
    <mergeCell ref="AY2:AY3"/>
    <mergeCell ref="AY20:BH2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Bellman-Ford Algorithm</vt:lpstr>
      <vt:lpstr>Floyd-Warshall Algorithm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John Sabu</cp:lastModifiedBy>
  <dcterms:modified xsi:type="dcterms:W3CDTF">2021-05-14T21:40:56Z</dcterms:modified>
</cp:coreProperties>
</file>