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881D378C-74AC-4D19-B66E-55B7BCED54DE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4" l="1"/>
  <c r="C46" i="4"/>
  <c r="E20" i="4" l="1"/>
  <c r="E22" i="4"/>
  <c r="E26" i="4"/>
  <c r="E12" i="4"/>
  <c r="B34" i="4"/>
  <c r="A35" i="4"/>
  <c r="A36" i="4" s="1"/>
  <c r="C33" i="4"/>
  <c r="E14" i="4"/>
  <c r="E17" i="4" s="1"/>
  <c r="E18" i="4" s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A37" i="4" l="1"/>
  <c r="B36" i="4"/>
  <c r="C37" i="4"/>
  <c r="B35" i="4"/>
  <c r="C35" i="4"/>
  <c r="D33" i="4"/>
  <c r="C36" i="4"/>
  <c r="C34" i="4"/>
  <c r="E19" i="4"/>
  <c r="E25" i="4" s="1"/>
  <c r="E24" i="4"/>
  <c r="E33" i="4" l="1"/>
  <c r="D37" i="4"/>
  <c r="D34" i="4"/>
  <c r="D36" i="4"/>
  <c r="D35" i="4"/>
  <c r="A38" i="4"/>
  <c r="B37" i="4"/>
  <c r="E21" i="4"/>
  <c r="E27" i="4" s="1"/>
  <c r="Q9" i="1"/>
  <c r="A39" i="4" l="1"/>
  <c r="B38" i="4"/>
  <c r="C38" i="4"/>
  <c r="D38" i="4"/>
  <c r="F33" i="4"/>
  <c r="E38" i="4"/>
  <c r="E37" i="4"/>
  <c r="E39" i="4"/>
  <c r="E34" i="4"/>
  <c r="E35" i="4"/>
  <c r="E36" i="4"/>
  <c r="E28" i="4"/>
  <c r="G33" i="4" l="1"/>
  <c r="F34" i="4"/>
  <c r="F36" i="4"/>
  <c r="F35" i="4"/>
  <c r="F37" i="4"/>
  <c r="F39" i="4"/>
  <c r="F38" i="4"/>
  <c r="A40" i="4"/>
  <c r="B39" i="4"/>
  <c r="C39" i="4"/>
  <c r="D39" i="4"/>
  <c r="A41" i="4" l="1"/>
  <c r="B40" i="4"/>
  <c r="C40" i="4"/>
  <c r="D40" i="4"/>
  <c r="E40" i="4"/>
  <c r="F40" i="4"/>
  <c r="H33" i="4"/>
  <c r="G40" i="4"/>
  <c r="G35" i="4"/>
  <c r="G38" i="4"/>
  <c r="G37" i="4"/>
  <c r="G39" i="4"/>
  <c r="G41" i="4"/>
  <c r="G34" i="4"/>
  <c r="G36" i="4"/>
  <c r="I33" i="4" l="1"/>
  <c r="H35" i="4"/>
  <c r="H40" i="4"/>
  <c r="H37" i="4"/>
  <c r="H39" i="4"/>
  <c r="H41" i="4"/>
  <c r="H34" i="4"/>
  <c r="H36" i="4"/>
  <c r="H38" i="4"/>
  <c r="A42" i="4"/>
  <c r="B41" i="4"/>
  <c r="C41" i="4"/>
  <c r="D41" i="4"/>
  <c r="E41" i="4"/>
  <c r="F41" i="4"/>
  <c r="A43" i="4" l="1"/>
  <c r="B42" i="4"/>
  <c r="C42" i="4"/>
  <c r="D42" i="4"/>
  <c r="E42" i="4"/>
  <c r="F42" i="4"/>
  <c r="G42" i="4"/>
  <c r="J33" i="4"/>
  <c r="I35" i="4"/>
  <c r="I37" i="4"/>
  <c r="I41" i="4"/>
  <c r="I43" i="4"/>
  <c r="I34" i="4"/>
  <c r="I36" i="4"/>
  <c r="I38" i="4"/>
  <c r="I42" i="4"/>
  <c r="I39" i="4"/>
  <c r="I40" i="4"/>
  <c r="H42" i="4"/>
  <c r="K33" i="4" l="1"/>
  <c r="J37" i="4"/>
  <c r="J42" i="4"/>
  <c r="J43" i="4"/>
  <c r="J34" i="4"/>
  <c r="J36" i="4"/>
  <c r="J38" i="4"/>
  <c r="J40" i="4"/>
  <c r="J39" i="4"/>
  <c r="J41" i="4"/>
  <c r="J35" i="4"/>
  <c r="B43" i="4"/>
  <c r="C43" i="4"/>
  <c r="D43" i="4"/>
  <c r="E43" i="4"/>
  <c r="F43" i="4"/>
  <c r="G43" i="4"/>
  <c r="H43" i="4"/>
  <c r="L33" i="4" l="1"/>
  <c r="K37" i="4"/>
  <c r="K39" i="4"/>
  <c r="K34" i="4"/>
  <c r="K40" i="4"/>
  <c r="K42" i="4"/>
  <c r="K35" i="4"/>
  <c r="K41" i="4"/>
  <c r="K43" i="4"/>
  <c r="K36" i="4"/>
  <c r="K38" i="4"/>
  <c r="L39" i="4" l="1"/>
  <c r="L37" i="4"/>
  <c r="L35" i="4"/>
  <c r="L34" i="4"/>
  <c r="L41" i="4"/>
  <c r="L43" i="4"/>
  <c r="L36" i="4"/>
  <c r="L38" i="4"/>
  <c r="L40" i="4"/>
  <c r="L42" i="4"/>
  <c r="L44" i="4" l="1"/>
</calcChain>
</file>

<file path=xl/sharedStrings.xml><?xml version="1.0" encoding="utf-8"?>
<sst xmlns="http://schemas.openxmlformats.org/spreadsheetml/2006/main" count="86" uniqueCount="73">
  <si>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</si>
  <si>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</si>
  <si>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</si>
  <si>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</si>
  <si>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</si>
  <si>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</si>
  <si>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</si>
  <si>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</si>
  <si>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</si>
  <si>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</si>
  <si>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</si>
  <si>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</si>
  <si>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</si>
  <si>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</si>
  <si>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</si>
  <si>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</si>
  <si>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</si>
  <si>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</si>
  <si>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</si>
  <si>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</si>
  <si>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</si>
  <si>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</si>
  <si>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</si>
  <si>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</si>
  <si>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</si>
  <si>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</si>
  <si>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</si>
  <si>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</si>
  <si>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</si>
  <si>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</si>
  <si>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</si>
  <si>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</si>
  <si>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</si>
  <si>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</si>
  <si>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</si>
  <si>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</si>
  <si>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</si>
  <si>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</si>
  <si>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</si>
  <si>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</si>
  <si>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</si>
  <si>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</si>
  <si>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</si>
  <si>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</si>
  <si>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</si>
  <si>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</si>
  <si>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</si>
  <si>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</si>
  <si>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</si>
  <si>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</si>
  <si>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</si>
  <si>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</si>
  <si>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</si>
  <si>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</si>
  <si>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</si>
  <si>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</si>
  <si>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</si>
  <si>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</si>
  <si>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</si>
  <si>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</si>
  <si>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</si>
  <si>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</si>
  <si>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</si>
  <si>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</si>
  <si>
    <t>Revisions</t>
  </si>
  <si>
    <t>Don't need to subtract one, the animation only can run once</t>
  </si>
  <si>
    <t>Spike Speed (mph)</t>
  </si>
  <si>
    <t>Spike Speed (m/s)</t>
  </si>
  <si>
    <t>Consider changing window from 0.1 to 0.25 for more variance and therefore effect on mis-timing</t>
  </si>
  <si>
    <t>Range is -0.4 to -0.8, which means 20% - 60% of animation curve</t>
  </si>
  <si>
    <t>REAL QUESTION:  what should the curve actually look like???</t>
  </si>
  <si>
    <t>this is the denominator</t>
  </si>
  <si>
    <t>Framers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</si>
</sst>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0" borderId="0" xfId="0" applyFont="1"/>
    <xf numFmtId="165" fontId="0" fillId="2" borderId="4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16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b/>
        <i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SpikeTime!$B$34:$L$34</c:f>
              <c:numCache>
                <c:formatCode>0.00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FE2-AFC1-550A056DB691}"/>
            </c:ext>
          </c:extLst>
        </c:ser>
        <c:ser>
          <c:idx val="1"/>
          <c:order val="1"/>
          <c:tx>
            <c:strRef>
              <c:f>SpikeTime!$A$35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SpikeTime!$B$35:$L$35</c:f>
              <c:numCache>
                <c:formatCode>0.00</c:formatCode>
                <c:ptCount val="11"/>
                <c:pt idx="0">
                  <c:v>0</c:v>
                </c:pt>
                <c:pt idx="1">
                  <c:v>2.2222222222222223E-2</c:v>
                </c:pt>
                <c:pt idx="2">
                  <c:v>4.4444444444444446E-2</c:v>
                </c:pt>
                <c:pt idx="3">
                  <c:v>6.666666666666668E-2</c:v>
                </c:pt>
                <c:pt idx="4">
                  <c:v>8.8888888888888892E-2</c:v>
                </c:pt>
                <c:pt idx="5">
                  <c:v>0.1111111111111111</c:v>
                </c:pt>
                <c:pt idx="6">
                  <c:v>0.13333333333333333</c:v>
                </c:pt>
                <c:pt idx="7">
                  <c:v>0.15555555555555553</c:v>
                </c:pt>
                <c:pt idx="8">
                  <c:v>0.17777777777777776</c:v>
                </c:pt>
                <c:pt idx="9">
                  <c:v>0.19999999999999996</c:v>
                </c:pt>
                <c:pt idx="10">
                  <c:v>0.22222222222222218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FE2-AFC1-550A056DB691}"/>
            </c:ext>
          </c:extLst>
        </c:ser>
        <c:ser>
          <c:idx val="2"/>
          <c:order val="2"/>
          <c:tx>
            <c:strRef>
              <c:f>SpikeTime!$A$36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SpikeTime!$B$36:$L$36</c:f>
              <c:numCache>
                <c:formatCode>0.00</c:formatCode>
                <c:ptCount val="11"/>
                <c:pt idx="0">
                  <c:v>0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5.8333333333333341E-2</c:v>
                </c:pt>
                <c:pt idx="4">
                  <c:v>7.7777777777777779E-2</c:v>
                </c:pt>
                <c:pt idx="5">
                  <c:v>9.7222222222222224E-2</c:v>
                </c:pt>
                <c:pt idx="6">
                  <c:v>0.11666666666666667</c:v>
                </c:pt>
                <c:pt idx="7">
                  <c:v>0.1361111111111111</c:v>
                </c:pt>
                <c:pt idx="8">
                  <c:v>0.15555555555555556</c:v>
                </c:pt>
                <c:pt idx="9">
                  <c:v>0.17499999999999999</c:v>
                </c:pt>
                <c:pt idx="10">
                  <c:v>0.19444444444444442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FE2-AFC1-550A056DB691}"/>
            </c:ext>
          </c:extLst>
        </c:ser>
        <c:ser>
          <c:idx val="3"/>
          <c:order val="3"/>
          <c:tx>
            <c:strRef>
              <c:f>SpikeTime!$A$37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SpikeTime!$B$37:$L$37</c:f>
              <c:numCache>
                <c:formatCode>0.00</c:formatCode>
                <c:ptCount val="11"/>
                <c:pt idx="0">
                  <c:v>0</c:v>
                </c:pt>
                <c:pt idx="1">
                  <c:v>1.666666666666667E-2</c:v>
                </c:pt>
                <c:pt idx="2">
                  <c:v>3.333333333333334E-2</c:v>
                </c:pt>
                <c:pt idx="3">
                  <c:v>5.000000000000001E-2</c:v>
                </c:pt>
                <c:pt idx="4">
                  <c:v>6.666666666666668E-2</c:v>
                </c:pt>
                <c:pt idx="5">
                  <c:v>8.3333333333333343E-2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9-4FE2-AFC1-550A056DB691}"/>
            </c:ext>
          </c:extLst>
        </c:ser>
        <c:ser>
          <c:idx val="4"/>
          <c:order val="4"/>
          <c:tx>
            <c:strRef>
              <c:f>SpikeTime!$A$38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SpikeTime!$B$38:$L$38</c:f>
              <c:numCache>
                <c:formatCode>0.00</c:formatCode>
                <c:ptCount val="11"/>
                <c:pt idx="0">
                  <c:v>0</c:v>
                </c:pt>
                <c:pt idx="1">
                  <c:v>1.388888888888889E-2</c:v>
                </c:pt>
                <c:pt idx="2">
                  <c:v>2.777777777777778E-2</c:v>
                </c:pt>
                <c:pt idx="3">
                  <c:v>4.1666666666666671E-2</c:v>
                </c:pt>
                <c:pt idx="4">
                  <c:v>5.5555555555555559E-2</c:v>
                </c:pt>
                <c:pt idx="5">
                  <c:v>6.9444444444444448E-2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9-4FE2-AFC1-550A056DB691}"/>
            </c:ext>
          </c:extLst>
        </c:ser>
        <c:ser>
          <c:idx val="5"/>
          <c:order val="5"/>
          <c:tx>
            <c:strRef>
              <c:f>SpikeTime!$A$39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</c:v>
                </c:pt>
                <c:pt idx="1">
                  <c:v>1.1111111111111112E-2</c:v>
                </c:pt>
                <c:pt idx="2">
                  <c:v>2.2222222222222223E-2</c:v>
                </c:pt>
                <c:pt idx="3">
                  <c:v>3.333333333333334E-2</c:v>
                </c:pt>
                <c:pt idx="4">
                  <c:v>4.4444444444444446E-2</c:v>
                </c:pt>
                <c:pt idx="5">
                  <c:v>5.5555555555555552E-2</c:v>
                </c:pt>
                <c:pt idx="6">
                  <c:v>6.6666666666666666E-2</c:v>
                </c:pt>
                <c:pt idx="7">
                  <c:v>7.7777777777777765E-2</c:v>
                </c:pt>
                <c:pt idx="8">
                  <c:v>8.8888888888888878E-2</c:v>
                </c:pt>
                <c:pt idx="9">
                  <c:v>9.9999999999999978E-2</c:v>
                </c:pt>
                <c:pt idx="10">
                  <c:v>0.11111111111111109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9-4FE2-AFC1-550A056DB691}"/>
            </c:ext>
          </c:extLst>
        </c:ser>
        <c:ser>
          <c:idx val="6"/>
          <c:order val="6"/>
          <c:tx>
            <c:strRef>
              <c:f>SpikeTime!$A$40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0</c:v>
                </c:pt>
                <c:pt idx="1">
                  <c:v>8.333333333333335E-3</c:v>
                </c:pt>
                <c:pt idx="2">
                  <c:v>1.666666666666667E-2</c:v>
                </c:pt>
                <c:pt idx="3">
                  <c:v>2.5000000000000005E-2</c:v>
                </c:pt>
                <c:pt idx="4">
                  <c:v>3.333333333333334E-2</c:v>
                </c:pt>
                <c:pt idx="5">
                  <c:v>4.1666666666666671E-2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9-4FE2-AFC1-550A056DB691}"/>
            </c:ext>
          </c:extLst>
        </c:ser>
        <c:ser>
          <c:idx val="7"/>
          <c:order val="7"/>
          <c:tx>
            <c:strRef>
              <c:f>SpikeTime!$A$41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0</c:v>
                </c:pt>
                <c:pt idx="1">
                  <c:v>5.5555555555555558E-3</c:v>
                </c:pt>
                <c:pt idx="2">
                  <c:v>1.1111111111111112E-2</c:v>
                </c:pt>
                <c:pt idx="3">
                  <c:v>1.666666666666667E-2</c:v>
                </c:pt>
                <c:pt idx="4">
                  <c:v>2.2222222222222223E-2</c:v>
                </c:pt>
                <c:pt idx="5">
                  <c:v>2.7777777777777776E-2</c:v>
                </c:pt>
                <c:pt idx="6">
                  <c:v>3.3333333333333333E-2</c:v>
                </c:pt>
                <c:pt idx="7">
                  <c:v>3.8888888888888883E-2</c:v>
                </c:pt>
                <c:pt idx="8">
                  <c:v>4.4444444444444439E-2</c:v>
                </c:pt>
                <c:pt idx="9">
                  <c:v>4.9999999999999989E-2</c:v>
                </c:pt>
                <c:pt idx="10">
                  <c:v>5.5555555555555546E-2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9-4FE2-AFC1-550A056DB691}"/>
            </c:ext>
          </c:extLst>
        </c:ser>
        <c:ser>
          <c:idx val="8"/>
          <c:order val="8"/>
          <c:tx>
            <c:strRef>
              <c:f>SpikeTime!$A$42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0</c:v>
                </c:pt>
                <c:pt idx="1">
                  <c:v>2.7777777777777792E-3</c:v>
                </c:pt>
                <c:pt idx="2">
                  <c:v>5.5555555555555584E-3</c:v>
                </c:pt>
                <c:pt idx="3">
                  <c:v>8.3333333333333384E-3</c:v>
                </c:pt>
                <c:pt idx="4">
                  <c:v>1.1111111111111117E-2</c:v>
                </c:pt>
                <c:pt idx="5">
                  <c:v>1.3888888888888895E-2</c:v>
                </c:pt>
                <c:pt idx="6">
                  <c:v>1.6666666666666673E-2</c:v>
                </c:pt>
                <c:pt idx="7">
                  <c:v>1.9444444444444452E-2</c:v>
                </c:pt>
                <c:pt idx="8">
                  <c:v>2.222222222222223E-2</c:v>
                </c:pt>
                <c:pt idx="9">
                  <c:v>2.5000000000000008E-2</c:v>
                </c:pt>
                <c:pt idx="10">
                  <c:v>2.7777777777777787E-2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9-4FE2-AFC1-550A056DB691}"/>
            </c:ext>
          </c:extLst>
        </c:ser>
        <c:ser>
          <c:idx val="9"/>
          <c:order val="9"/>
          <c:tx>
            <c:strRef>
              <c:f>SpikeTime!$A$43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SpikeTime!$B$33:$L$33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9-4FE2-AFC1-550A056D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531117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8" name="SpikeTimingWindow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32</xdr:row>
      <xdr:rowOff>0</xdr:rowOff>
    </xdr:from>
    <xdr:to>
      <xdr:col>19</xdr:col>
      <xdr:colOff>653143</xdr:colOff>
      <xdr:row>43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328F1-1E4F-4931-B1AC-E69E81D8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15</xdr:row>
          <xdr:rowOff>27214</xdr:rowOff>
        </xdr:from>
        <xdr:to>
          <xdr:col>23</xdr:col>
          <xdr:colOff>397329</xdr:colOff>
          <xdr:row>15</xdr:row>
          <xdr:rowOff>179614</xdr:rowOff>
        </xdr:to>
        <xdr:sp macro="" textlink="">
          <xdr:nvSpPr>
            <xdr:cNvPr id="1029" name="athletePow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17</xdr:row>
          <xdr:rowOff>27214</xdr:rowOff>
        </xdr:from>
        <xdr:to>
          <xdr:col>23</xdr:col>
          <xdr:colOff>397329</xdr:colOff>
          <xdr:row>17</xdr:row>
          <xdr:rowOff>179614</xdr:rowOff>
        </xdr:to>
        <xdr:sp macro="" textlink="">
          <xdr:nvSpPr>
            <xdr:cNvPr id="1030" name="distanc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18</xdr:row>
          <xdr:rowOff>152400</xdr:rowOff>
        </xdr:from>
        <xdr:to>
          <xdr:col>22</xdr:col>
          <xdr:colOff>185057</xdr:colOff>
          <xdr:row>20</xdr:row>
          <xdr:rowOff>59871</xdr:rowOff>
        </xdr:to>
        <xdr:sp macro="" textlink="">
          <xdr:nvSpPr>
            <xdr:cNvPr id="1033" name="setPassAdjustment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27" t="s">
        <v>1</v>
      </c>
      <c r="D1" s="27"/>
      <c r="E1" s="27" t="s">
        <v>4</v>
      </c>
      <c r="F1" s="27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9"/>
  <sheetViews>
    <sheetView workbookViewId="0">
      <pane ySplit="1" topLeftCell="A2" activePane="bottomLeft" state="frozen"/>
      <selection pane="bottomLeft" activeCell="Q9" sqref="Q9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  <row r="9" spans="1:18" x14ac:dyDescent="0.4">
      <c r="Q9" s="2">
        <f ca="1">SpikeTime!E22/(SpikeTime!E25*(1-(ABS(SpikeTime!E24)-SpikeTime!E20)))</f>
        <v>0.21621621621621623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T53"/>
  <sheetViews>
    <sheetView tabSelected="1" topLeftCell="A16" workbookViewId="0">
      <selection activeCell="D45" sqref="D45"/>
    </sheetView>
  </sheetViews>
  <sheetFormatPr defaultRowHeight="14.6" x14ac:dyDescent="0.4"/>
  <cols>
    <col min="5" max="5" width="9.15234375" customWidth="1"/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100</v>
      </c>
      <c r="E12" s="28">
        <f>D12/100</f>
        <v>1</v>
      </c>
      <c r="T12" t="s">
        <v>43</v>
      </c>
    </row>
    <row r="13" spans="1:20" x14ac:dyDescent="0.4">
      <c r="A13" t="s">
        <v>60</v>
      </c>
      <c r="B13" t="s">
        <v>39</v>
      </c>
    </row>
    <row r="14" spans="1:20" x14ac:dyDescent="0.4">
      <c r="A14" t="s">
        <v>40</v>
      </c>
      <c r="B14" t="s">
        <v>43</v>
      </c>
      <c r="D14">
        <v>70</v>
      </c>
      <c r="E14" s="5">
        <f>D14/10</f>
        <v>7</v>
      </c>
      <c r="T14" t="s">
        <v>42</v>
      </c>
    </row>
    <row r="15" spans="1:20" x14ac:dyDescent="0.4">
      <c r="A15" t="s">
        <v>41</v>
      </c>
      <c r="B15" t="s">
        <v>42</v>
      </c>
      <c r="D15">
        <v>10</v>
      </c>
      <c r="E15" s="4">
        <v>0.25</v>
      </c>
    </row>
    <row r="16" spans="1:20" x14ac:dyDescent="0.4">
      <c r="A16" t="s">
        <v>50</v>
      </c>
      <c r="B16" t="s">
        <v>44</v>
      </c>
      <c r="T16" t="s">
        <v>11</v>
      </c>
    </row>
    <row r="17" spans="1:20" x14ac:dyDescent="0.4">
      <c r="A17" t="s">
        <v>46</v>
      </c>
      <c r="B17" t="s">
        <v>8</v>
      </c>
      <c r="E17">
        <f>2+(0.1-2)*(E14/10)</f>
        <v>0.67000000000000015</v>
      </c>
    </row>
    <row r="18" spans="1:20" x14ac:dyDescent="0.4">
      <c r="A18" t="s">
        <v>47</v>
      </c>
      <c r="B18" t="s">
        <v>48</v>
      </c>
      <c r="E18" s="4">
        <f ca="1">RANDBETWEEN(-E17*100,E17*100)/100</f>
        <v>-0.25</v>
      </c>
      <c r="T18" t="s">
        <v>12</v>
      </c>
    </row>
    <row r="19" spans="1:20" x14ac:dyDescent="0.4">
      <c r="A19" t="s">
        <v>49</v>
      </c>
      <c r="B19" t="s">
        <v>10</v>
      </c>
      <c r="E19" s="5">
        <f ca="1">MIN(MAX(E26+E18,1),10)</f>
        <v>6.75</v>
      </c>
    </row>
    <row r="20" spans="1:20" x14ac:dyDescent="0.4">
      <c r="A20" t="s">
        <v>51</v>
      </c>
      <c r="B20" t="s">
        <v>52</v>
      </c>
      <c r="D20" t="b">
        <v>0</v>
      </c>
      <c r="E20" s="29">
        <f>IF(D20,F20,0)</f>
        <v>0</v>
      </c>
      <c r="F20" s="28">
        <v>0.05</v>
      </c>
      <c r="T20" t="s">
        <v>52</v>
      </c>
    </row>
    <row r="21" spans="1:20" x14ac:dyDescent="0.4">
      <c r="A21" t="s">
        <v>53</v>
      </c>
      <c r="B21" t="s">
        <v>17</v>
      </c>
      <c r="E21" s="2">
        <f ca="1">E22/(E25*(1-(E24-E20)))</f>
        <v>0.21621621621621623</v>
      </c>
    </row>
    <row r="22" spans="1:20" x14ac:dyDescent="0.4">
      <c r="A22" t="s">
        <v>54</v>
      </c>
      <c r="B22" t="s">
        <v>55</v>
      </c>
      <c r="D22">
        <v>55</v>
      </c>
      <c r="E22" s="5">
        <f>D22/10</f>
        <v>5.5</v>
      </c>
    </row>
    <row r="23" spans="1:20" x14ac:dyDescent="0.4">
      <c r="A23" t="s">
        <v>56</v>
      </c>
      <c r="B23" t="s">
        <v>57</v>
      </c>
      <c r="D23" s="28">
        <v>22</v>
      </c>
      <c r="E23" s="28">
        <v>31</v>
      </c>
    </row>
    <row r="24" spans="1:20" x14ac:dyDescent="0.4">
      <c r="A24" t="s">
        <v>58</v>
      </c>
      <c r="B24" t="s">
        <v>59</v>
      </c>
      <c r="E24" s="4">
        <f>E12*((E14-'Skill to Value'!C3)*(0-E15)/('Skill to Value'!D3-'Skill to Value'!C3)+E15)</f>
        <v>8.3333333333333343E-2</v>
      </c>
    </row>
    <row r="25" spans="1:20" x14ac:dyDescent="0.4">
      <c r="A25" t="s">
        <v>61</v>
      </c>
      <c r="E25" s="4">
        <f ca="1">(E19-'Skill to Value'!C3)*(E23-D23)/('Skill to Value'!D3-'Skill to Value'!C3)+D23</f>
        <v>27.75</v>
      </c>
    </row>
    <row r="26" spans="1:20" x14ac:dyDescent="0.4">
      <c r="B26" t="s">
        <v>11</v>
      </c>
      <c r="D26">
        <v>70</v>
      </c>
      <c r="E26" s="5">
        <f>D26/10</f>
        <v>7</v>
      </c>
    </row>
    <row r="27" spans="1:20" x14ac:dyDescent="0.4">
      <c r="B27" t="s">
        <v>67</v>
      </c>
      <c r="E27" s="25">
        <f ca="1">E22/E21</f>
        <v>25.4375</v>
      </c>
      <c r="F27" t="s">
        <v>71</v>
      </c>
    </row>
    <row r="28" spans="1:20" x14ac:dyDescent="0.4">
      <c r="B28" t="s">
        <v>66</v>
      </c>
      <c r="E28" s="25">
        <f ca="1">E27*2.23694</f>
        <v>56.902161250000006</v>
      </c>
    </row>
    <row r="32" spans="1:20" x14ac:dyDescent="0.4">
      <c r="B32" t="s">
        <v>62</v>
      </c>
    </row>
    <row r="33" spans="1:12" ht="20.05" customHeight="1" x14ac:dyDescent="0.4">
      <c r="A33" s="6" t="s">
        <v>63</v>
      </c>
      <c r="B33" s="7">
        <v>0</v>
      </c>
      <c r="C33" s="7">
        <f>B33+0.1</f>
        <v>0.1</v>
      </c>
      <c r="D33" s="13">
        <f t="shared" ref="D33:L33" si="0">C33+0.1</f>
        <v>0.2</v>
      </c>
      <c r="E33" s="14">
        <f t="shared" si="0"/>
        <v>0.30000000000000004</v>
      </c>
      <c r="F33" s="14">
        <f t="shared" si="0"/>
        <v>0.4</v>
      </c>
      <c r="G33" s="14">
        <f t="shared" si="0"/>
        <v>0.5</v>
      </c>
      <c r="H33" s="14">
        <f t="shared" si="0"/>
        <v>0.6</v>
      </c>
      <c r="I33" s="14">
        <f t="shared" si="0"/>
        <v>0.7</v>
      </c>
      <c r="J33" s="15">
        <f t="shared" si="0"/>
        <v>0.79999999999999993</v>
      </c>
      <c r="K33" s="7">
        <f t="shared" si="0"/>
        <v>0.89999999999999991</v>
      </c>
      <c r="L33" s="7">
        <f t="shared" si="0"/>
        <v>0.99999999999999989</v>
      </c>
    </row>
    <row r="34" spans="1:12" ht="20.05" customHeight="1" x14ac:dyDescent="0.4">
      <c r="A34" s="6">
        <v>1</v>
      </c>
      <c r="B34" s="10">
        <f>B$33*(($A34-'Skill to Value'!$C$3)*(0-$E$15)/('Skill to Value'!$D$3-'Skill to Value'!$C$3)+$E$15)</f>
        <v>0</v>
      </c>
      <c r="C34" s="8">
        <f>C$33*(($A34-'Skill to Value'!$C$3)*(0-$E$15)/('Skill to Value'!$D$3-'Skill to Value'!$C$3)+$E$15)</f>
        <v>2.5000000000000001E-2</v>
      </c>
      <c r="D34" s="16">
        <f>D$33*(($A34-'Skill to Value'!$C$3)*(0-$E$15)/('Skill to Value'!$D$3-'Skill to Value'!$C$3)+$E$15)</f>
        <v>0.05</v>
      </c>
      <c r="E34" s="17">
        <f>E$33*(($A34-'Skill to Value'!$C$3)*(0-$E$15)/('Skill to Value'!$D$3-'Skill to Value'!$C$3)+$E$15)</f>
        <v>7.5000000000000011E-2</v>
      </c>
      <c r="F34" s="17">
        <f>F$33*(($A34-'Skill to Value'!$C$3)*(0-$E$15)/('Skill to Value'!$D$3-'Skill to Value'!$C$3)+$E$15)</f>
        <v>0.1</v>
      </c>
      <c r="G34" s="17">
        <f>G$33*(($A34-'Skill to Value'!$C$3)*(0-$E$15)/('Skill to Value'!$D$3-'Skill to Value'!$C$3)+$E$15)</f>
        <v>0.125</v>
      </c>
      <c r="H34" s="17">
        <f>H$33*(($A34-'Skill to Value'!$C$3)*(0-$E$15)/('Skill to Value'!$D$3-'Skill to Value'!$C$3)+$E$15)</f>
        <v>0.15</v>
      </c>
      <c r="I34" s="17">
        <f>I$33*(($A34-'Skill to Value'!$C$3)*(0-$E$15)/('Skill to Value'!$D$3-'Skill to Value'!$C$3)+$E$15)</f>
        <v>0.17499999999999999</v>
      </c>
      <c r="J34" s="18">
        <f>J$33*(($A34-'Skill to Value'!$C$3)*(0-$E$15)/('Skill to Value'!$D$3-'Skill to Value'!$C$3)+$E$15)</f>
        <v>0.19999999999999998</v>
      </c>
      <c r="K34" s="8">
        <f>K$33*(($A34-'Skill to Value'!$C$3)*(0-$E$15)/('Skill to Value'!$D$3-'Skill to Value'!$C$3)+$E$15)</f>
        <v>0.22499999999999998</v>
      </c>
      <c r="L34" s="8">
        <f>L$33*(($A34-'Skill to Value'!$C$3)*(0-$E$15)/('Skill to Value'!$D$3-'Skill to Value'!$C$3)+$E$15)</f>
        <v>0.24999999999999997</v>
      </c>
    </row>
    <row r="35" spans="1:12" ht="20.05" customHeight="1" x14ac:dyDescent="0.4">
      <c r="A35" s="6">
        <f>A34+1</f>
        <v>2</v>
      </c>
      <c r="B35" s="11">
        <f>B$33*(($A35-'Skill to Value'!$C$3)*(0-$E$15)/('Skill to Value'!$D$3-'Skill to Value'!$C$3)+$E$15)</f>
        <v>0</v>
      </c>
      <c r="C35" s="9">
        <f>C$33*(($A35-'Skill to Value'!$C$3)*(0-$E$15)/('Skill to Value'!$D$3-'Skill to Value'!$C$3)+$E$15)</f>
        <v>2.2222222222222223E-2</v>
      </c>
      <c r="D35" s="19">
        <f>D$33*(($A35-'Skill to Value'!$C$3)*(0-$E$15)/('Skill to Value'!$D$3-'Skill to Value'!$C$3)+$E$15)</f>
        <v>4.4444444444444446E-2</v>
      </c>
      <c r="E35" s="20">
        <f>E$33*(($A35-'Skill to Value'!$C$3)*(0-$E$15)/('Skill to Value'!$D$3-'Skill to Value'!$C$3)+$E$15)</f>
        <v>6.666666666666668E-2</v>
      </c>
      <c r="F35" s="20">
        <f>F$33*(($A35-'Skill to Value'!$C$3)*(0-$E$15)/('Skill to Value'!$D$3-'Skill to Value'!$C$3)+$E$15)</f>
        <v>8.8888888888888892E-2</v>
      </c>
      <c r="G35" s="20">
        <f>G$33*(($A35-'Skill to Value'!$C$3)*(0-$E$15)/('Skill to Value'!$D$3-'Skill to Value'!$C$3)+$E$15)</f>
        <v>0.1111111111111111</v>
      </c>
      <c r="H35" s="20">
        <f>H$33*(($A35-'Skill to Value'!$C$3)*(0-$E$15)/('Skill to Value'!$D$3-'Skill to Value'!$C$3)+$E$15)</f>
        <v>0.13333333333333333</v>
      </c>
      <c r="I35" s="20">
        <f>I$33*(($A35-'Skill to Value'!$C$3)*(0-$E$15)/('Skill to Value'!$D$3-'Skill to Value'!$C$3)+$E$15)</f>
        <v>0.15555555555555553</v>
      </c>
      <c r="J35" s="21">
        <f>J$33*(($A35-'Skill to Value'!$C$3)*(0-$E$15)/('Skill to Value'!$D$3-'Skill to Value'!$C$3)+$E$15)</f>
        <v>0.17777777777777776</v>
      </c>
      <c r="K35" s="9">
        <f>K$33*(($A35-'Skill to Value'!$C$3)*(0-$E$15)/('Skill to Value'!$D$3-'Skill to Value'!$C$3)+$E$15)</f>
        <v>0.19999999999999996</v>
      </c>
      <c r="L35" s="9">
        <f>L$33*(($A35-'Skill to Value'!$C$3)*(0-$E$15)/('Skill to Value'!$D$3-'Skill to Value'!$C$3)+$E$15)</f>
        <v>0.22222222222222218</v>
      </c>
    </row>
    <row r="36" spans="1:12" ht="20.05" customHeight="1" x14ac:dyDescent="0.4">
      <c r="A36" s="6">
        <f t="shared" ref="A36:A43" si="1">A35+1</f>
        <v>3</v>
      </c>
      <c r="B36" s="11">
        <f>B$33*(($A36-'Skill to Value'!$C$3)*(0-$E$15)/('Skill to Value'!$D$3-'Skill to Value'!$C$3)+$E$15)</f>
        <v>0</v>
      </c>
      <c r="C36" s="9">
        <f>C$33*(($A36-'Skill to Value'!$C$3)*(0-$E$15)/('Skill to Value'!$D$3-'Skill to Value'!$C$3)+$E$15)</f>
        <v>1.9444444444444445E-2</v>
      </c>
      <c r="D36" s="19">
        <f>D$33*(($A36-'Skill to Value'!$C$3)*(0-$E$15)/('Skill to Value'!$D$3-'Skill to Value'!$C$3)+$E$15)</f>
        <v>3.888888888888889E-2</v>
      </c>
      <c r="E36" s="20">
        <f>E$33*(($A36-'Skill to Value'!$C$3)*(0-$E$15)/('Skill to Value'!$D$3-'Skill to Value'!$C$3)+$E$15)</f>
        <v>5.8333333333333341E-2</v>
      </c>
      <c r="F36" s="20">
        <f>F$33*(($A36-'Skill to Value'!$C$3)*(0-$E$15)/('Skill to Value'!$D$3-'Skill to Value'!$C$3)+$E$15)</f>
        <v>7.7777777777777779E-2</v>
      </c>
      <c r="G36" s="20">
        <f>G$33*(($A36-'Skill to Value'!$C$3)*(0-$E$15)/('Skill to Value'!$D$3-'Skill to Value'!$C$3)+$E$15)</f>
        <v>9.7222222222222224E-2</v>
      </c>
      <c r="H36" s="20">
        <f>H$33*(($A36-'Skill to Value'!$C$3)*(0-$E$15)/('Skill to Value'!$D$3-'Skill to Value'!$C$3)+$E$15)</f>
        <v>0.11666666666666667</v>
      </c>
      <c r="I36" s="20">
        <f>I$33*(($A36-'Skill to Value'!$C$3)*(0-$E$15)/('Skill to Value'!$D$3-'Skill to Value'!$C$3)+$E$15)</f>
        <v>0.1361111111111111</v>
      </c>
      <c r="J36" s="21">
        <f>J$33*(($A36-'Skill to Value'!$C$3)*(0-$E$15)/('Skill to Value'!$D$3-'Skill to Value'!$C$3)+$E$15)</f>
        <v>0.15555555555555556</v>
      </c>
      <c r="K36" s="9">
        <f>K$33*(($A36-'Skill to Value'!$C$3)*(0-$E$15)/('Skill to Value'!$D$3-'Skill to Value'!$C$3)+$E$15)</f>
        <v>0.17499999999999999</v>
      </c>
      <c r="L36" s="9">
        <f>L$33*(($A36-'Skill to Value'!$C$3)*(0-$E$15)/('Skill to Value'!$D$3-'Skill to Value'!$C$3)+$E$15)</f>
        <v>0.19444444444444442</v>
      </c>
    </row>
    <row r="37" spans="1:12" ht="20.05" customHeight="1" x14ac:dyDescent="0.4">
      <c r="A37" s="6">
        <f t="shared" si="1"/>
        <v>4</v>
      </c>
      <c r="B37" s="11">
        <f>B$33*(($A37-'Skill to Value'!$C$3)*(0-$E$15)/('Skill to Value'!$D$3-'Skill to Value'!$C$3)+$E$15)</f>
        <v>0</v>
      </c>
      <c r="C37" s="9">
        <f>C$33*(($A37-'Skill to Value'!$C$3)*(0-$E$15)/('Skill to Value'!$D$3-'Skill to Value'!$C$3)+$E$15)</f>
        <v>1.666666666666667E-2</v>
      </c>
      <c r="D37" s="19">
        <f>D$33*(($A37-'Skill to Value'!$C$3)*(0-$E$15)/('Skill to Value'!$D$3-'Skill to Value'!$C$3)+$E$15)</f>
        <v>3.333333333333334E-2</v>
      </c>
      <c r="E37" s="20">
        <f>E$33*(($A37-'Skill to Value'!$C$3)*(0-$E$15)/('Skill to Value'!$D$3-'Skill to Value'!$C$3)+$E$15)</f>
        <v>5.000000000000001E-2</v>
      </c>
      <c r="F37" s="20">
        <f>F$33*(($A37-'Skill to Value'!$C$3)*(0-$E$15)/('Skill to Value'!$D$3-'Skill to Value'!$C$3)+$E$15)</f>
        <v>6.666666666666668E-2</v>
      </c>
      <c r="G37" s="20">
        <f>G$33*(($A37-'Skill to Value'!$C$3)*(0-$E$15)/('Skill to Value'!$D$3-'Skill to Value'!$C$3)+$E$15)</f>
        <v>8.3333333333333343E-2</v>
      </c>
      <c r="H37" s="20">
        <f>H$33*(($A37-'Skill to Value'!$C$3)*(0-$E$15)/('Skill to Value'!$D$3-'Skill to Value'!$C$3)+$E$15)</f>
        <v>0.1</v>
      </c>
      <c r="I37" s="20">
        <f>I$33*(($A37-'Skill to Value'!$C$3)*(0-$E$15)/('Skill to Value'!$D$3-'Skill to Value'!$C$3)+$E$15)</f>
        <v>0.11666666666666667</v>
      </c>
      <c r="J37" s="21">
        <f>J$33*(($A37-'Skill to Value'!$C$3)*(0-$E$15)/('Skill to Value'!$D$3-'Skill to Value'!$C$3)+$E$15)</f>
        <v>0.13333333333333333</v>
      </c>
      <c r="K37" s="9">
        <f>K$33*(($A37-'Skill to Value'!$C$3)*(0-$E$15)/('Skill to Value'!$D$3-'Skill to Value'!$C$3)+$E$15)</f>
        <v>0.15</v>
      </c>
      <c r="L37" s="9">
        <f>L$33*(($A37-'Skill to Value'!$C$3)*(0-$E$15)/('Skill to Value'!$D$3-'Skill to Value'!$C$3)+$E$15)</f>
        <v>0.16666666666666666</v>
      </c>
    </row>
    <row r="38" spans="1:12" ht="20.05" customHeight="1" x14ac:dyDescent="0.4">
      <c r="A38" s="6">
        <f t="shared" si="1"/>
        <v>5</v>
      </c>
      <c r="B38" s="11">
        <f>B$33*(($A38-'Skill to Value'!$C$3)*(0-$E$15)/('Skill to Value'!$D$3-'Skill to Value'!$C$3)+$E$15)</f>
        <v>0</v>
      </c>
      <c r="C38" s="9">
        <f>C$33*(($A38-'Skill to Value'!$C$3)*(0-$E$15)/('Skill to Value'!$D$3-'Skill to Value'!$C$3)+$E$15)</f>
        <v>1.388888888888889E-2</v>
      </c>
      <c r="D38" s="19">
        <f>D$33*(($A38-'Skill to Value'!$C$3)*(0-$E$15)/('Skill to Value'!$D$3-'Skill to Value'!$C$3)+$E$15)</f>
        <v>2.777777777777778E-2</v>
      </c>
      <c r="E38" s="20">
        <f>E$33*(($A38-'Skill to Value'!$C$3)*(0-$E$15)/('Skill to Value'!$D$3-'Skill to Value'!$C$3)+$E$15)</f>
        <v>4.1666666666666671E-2</v>
      </c>
      <c r="F38" s="20">
        <f>F$33*(($A38-'Skill to Value'!$C$3)*(0-$E$15)/('Skill to Value'!$D$3-'Skill to Value'!$C$3)+$E$15)</f>
        <v>5.5555555555555559E-2</v>
      </c>
      <c r="G38" s="20">
        <f>G$33*(($A38-'Skill to Value'!$C$3)*(0-$E$15)/('Skill to Value'!$D$3-'Skill to Value'!$C$3)+$E$15)</f>
        <v>6.9444444444444448E-2</v>
      </c>
      <c r="H38" s="20">
        <f>H$33*(($A38-'Skill to Value'!$C$3)*(0-$E$15)/('Skill to Value'!$D$3-'Skill to Value'!$C$3)+$E$15)</f>
        <v>8.3333333333333329E-2</v>
      </c>
      <c r="I38" s="20">
        <f>I$33*(($A38-'Skill to Value'!$C$3)*(0-$E$15)/('Skill to Value'!$D$3-'Skill to Value'!$C$3)+$E$15)</f>
        <v>9.7222222222222224E-2</v>
      </c>
      <c r="J38" s="21">
        <f>J$33*(($A38-'Skill to Value'!$C$3)*(0-$E$15)/('Skill to Value'!$D$3-'Skill to Value'!$C$3)+$E$15)</f>
        <v>0.1111111111111111</v>
      </c>
      <c r="K38" s="9">
        <f>K$33*(($A38-'Skill to Value'!$C$3)*(0-$E$15)/('Skill to Value'!$D$3-'Skill to Value'!$C$3)+$E$15)</f>
        <v>0.125</v>
      </c>
      <c r="L38" s="9">
        <f>L$33*(($A38-'Skill to Value'!$C$3)*(0-$E$15)/('Skill to Value'!$D$3-'Skill to Value'!$C$3)+$E$15)</f>
        <v>0.13888888888888887</v>
      </c>
    </row>
    <row r="39" spans="1:12" ht="20.05" customHeight="1" x14ac:dyDescent="0.4">
      <c r="A39" s="6">
        <f t="shared" si="1"/>
        <v>6</v>
      </c>
      <c r="B39" s="11">
        <f>B$33*(($A39-'Skill to Value'!$C$3)*(0-$E$15)/('Skill to Value'!$D$3-'Skill to Value'!$C$3)+$E$15)</f>
        <v>0</v>
      </c>
      <c r="C39" s="9">
        <f>C$33*(($A39-'Skill to Value'!$C$3)*(0-$E$15)/('Skill to Value'!$D$3-'Skill to Value'!$C$3)+$E$15)</f>
        <v>1.1111111111111112E-2</v>
      </c>
      <c r="D39" s="19">
        <f>D$33*(($A39-'Skill to Value'!$C$3)*(0-$E$15)/('Skill to Value'!$D$3-'Skill to Value'!$C$3)+$E$15)</f>
        <v>2.2222222222222223E-2</v>
      </c>
      <c r="E39" s="20">
        <f>E$33*(($A39-'Skill to Value'!$C$3)*(0-$E$15)/('Skill to Value'!$D$3-'Skill to Value'!$C$3)+$E$15)</f>
        <v>3.333333333333334E-2</v>
      </c>
      <c r="F39" s="20">
        <f>F$33*(($A39-'Skill to Value'!$C$3)*(0-$E$15)/('Skill to Value'!$D$3-'Skill to Value'!$C$3)+$E$15)</f>
        <v>4.4444444444444446E-2</v>
      </c>
      <c r="G39" s="20">
        <f>G$33*(($A39-'Skill to Value'!$C$3)*(0-$E$15)/('Skill to Value'!$D$3-'Skill to Value'!$C$3)+$E$15)</f>
        <v>5.5555555555555552E-2</v>
      </c>
      <c r="H39" s="20">
        <f>H$33*(($A39-'Skill to Value'!$C$3)*(0-$E$15)/('Skill to Value'!$D$3-'Skill to Value'!$C$3)+$E$15)</f>
        <v>6.6666666666666666E-2</v>
      </c>
      <c r="I39" s="20">
        <f>I$33*(($A39-'Skill to Value'!$C$3)*(0-$E$15)/('Skill to Value'!$D$3-'Skill to Value'!$C$3)+$E$15)</f>
        <v>7.7777777777777765E-2</v>
      </c>
      <c r="J39" s="21">
        <f>J$33*(($A39-'Skill to Value'!$C$3)*(0-$E$15)/('Skill to Value'!$D$3-'Skill to Value'!$C$3)+$E$15)</f>
        <v>8.8888888888888878E-2</v>
      </c>
      <c r="K39" s="9">
        <f>K$33*(($A39-'Skill to Value'!$C$3)*(0-$E$15)/('Skill to Value'!$D$3-'Skill to Value'!$C$3)+$E$15)</f>
        <v>9.9999999999999978E-2</v>
      </c>
      <c r="L39" s="9">
        <f>L$33*(($A39-'Skill to Value'!$C$3)*(0-$E$15)/('Skill to Value'!$D$3-'Skill to Value'!$C$3)+$E$15)</f>
        <v>0.11111111111111109</v>
      </c>
    </row>
    <row r="40" spans="1:12" ht="20.05" customHeight="1" x14ac:dyDescent="0.4">
      <c r="A40" s="6">
        <f t="shared" si="1"/>
        <v>7</v>
      </c>
      <c r="B40" s="11">
        <f>B$33*(($A40-'Skill to Value'!$C$3)*(0-$E$15)/('Skill to Value'!$D$3-'Skill to Value'!$C$3)+$E$15)</f>
        <v>0</v>
      </c>
      <c r="C40" s="9">
        <f>C$33*(($A40-'Skill to Value'!$C$3)*(0-$E$15)/('Skill to Value'!$D$3-'Skill to Value'!$C$3)+$E$15)</f>
        <v>8.333333333333335E-3</v>
      </c>
      <c r="D40" s="19">
        <f>D$33*(($A40-'Skill to Value'!$C$3)*(0-$E$15)/('Skill to Value'!$D$3-'Skill to Value'!$C$3)+$E$15)</f>
        <v>1.666666666666667E-2</v>
      </c>
      <c r="E40" s="20">
        <f>E$33*(($A40-'Skill to Value'!$C$3)*(0-$E$15)/('Skill to Value'!$D$3-'Skill to Value'!$C$3)+$E$15)</f>
        <v>2.5000000000000005E-2</v>
      </c>
      <c r="F40" s="20">
        <f>F$33*(($A40-'Skill to Value'!$C$3)*(0-$E$15)/('Skill to Value'!$D$3-'Skill to Value'!$C$3)+$E$15)</f>
        <v>3.333333333333334E-2</v>
      </c>
      <c r="G40" s="20">
        <f>G$33*(($A40-'Skill to Value'!$C$3)*(0-$E$15)/('Skill to Value'!$D$3-'Skill to Value'!$C$3)+$E$15)</f>
        <v>4.1666666666666671E-2</v>
      </c>
      <c r="H40" s="20">
        <f>H$33*(($A40-'Skill to Value'!$C$3)*(0-$E$15)/('Skill to Value'!$D$3-'Skill to Value'!$C$3)+$E$15)</f>
        <v>0.05</v>
      </c>
      <c r="I40" s="20">
        <f>I$33*(($A40-'Skill to Value'!$C$3)*(0-$E$15)/('Skill to Value'!$D$3-'Skill to Value'!$C$3)+$E$15)</f>
        <v>5.8333333333333334E-2</v>
      </c>
      <c r="J40" s="21">
        <f>J$33*(($A40-'Skill to Value'!$C$3)*(0-$E$15)/('Skill to Value'!$D$3-'Skill to Value'!$C$3)+$E$15)</f>
        <v>6.6666666666666666E-2</v>
      </c>
      <c r="K40" s="9">
        <f>K$33*(($A40-'Skill to Value'!$C$3)*(0-$E$15)/('Skill to Value'!$D$3-'Skill to Value'!$C$3)+$E$15)</f>
        <v>7.4999999999999997E-2</v>
      </c>
      <c r="L40" s="9">
        <f>L$33*(($A40-'Skill to Value'!$C$3)*(0-$E$15)/('Skill to Value'!$D$3-'Skill to Value'!$C$3)+$E$15)</f>
        <v>8.3333333333333329E-2</v>
      </c>
    </row>
    <row r="41" spans="1:12" ht="20.05" customHeight="1" x14ac:dyDescent="0.4">
      <c r="A41" s="6">
        <f t="shared" si="1"/>
        <v>8</v>
      </c>
      <c r="B41" s="11">
        <f>B$33*(($A41-'Skill to Value'!$C$3)*(0-$E$15)/('Skill to Value'!$D$3-'Skill to Value'!$C$3)+$E$15)</f>
        <v>0</v>
      </c>
      <c r="C41" s="9">
        <f>C$33*(($A41-'Skill to Value'!$C$3)*(0-$E$15)/('Skill to Value'!$D$3-'Skill to Value'!$C$3)+$E$15)</f>
        <v>5.5555555555555558E-3</v>
      </c>
      <c r="D41" s="19">
        <f>D$33*(($A41-'Skill to Value'!$C$3)*(0-$E$15)/('Skill to Value'!$D$3-'Skill to Value'!$C$3)+$E$15)</f>
        <v>1.1111111111111112E-2</v>
      </c>
      <c r="E41" s="20">
        <f>E$33*(($A41-'Skill to Value'!$C$3)*(0-$E$15)/('Skill to Value'!$D$3-'Skill to Value'!$C$3)+$E$15)</f>
        <v>1.666666666666667E-2</v>
      </c>
      <c r="F41" s="20">
        <f>F$33*(($A41-'Skill to Value'!$C$3)*(0-$E$15)/('Skill to Value'!$D$3-'Skill to Value'!$C$3)+$E$15)</f>
        <v>2.2222222222222223E-2</v>
      </c>
      <c r="G41" s="20">
        <f>G$33*(($A41-'Skill to Value'!$C$3)*(0-$E$15)/('Skill to Value'!$D$3-'Skill to Value'!$C$3)+$E$15)</f>
        <v>2.7777777777777776E-2</v>
      </c>
      <c r="H41" s="20">
        <f>H$33*(($A41-'Skill to Value'!$C$3)*(0-$E$15)/('Skill to Value'!$D$3-'Skill to Value'!$C$3)+$E$15)</f>
        <v>3.3333333333333333E-2</v>
      </c>
      <c r="I41" s="20">
        <f>I$33*(($A41-'Skill to Value'!$C$3)*(0-$E$15)/('Skill to Value'!$D$3-'Skill to Value'!$C$3)+$E$15)</f>
        <v>3.8888888888888883E-2</v>
      </c>
      <c r="J41" s="21">
        <f>J$33*(($A41-'Skill to Value'!$C$3)*(0-$E$15)/('Skill to Value'!$D$3-'Skill to Value'!$C$3)+$E$15)</f>
        <v>4.4444444444444439E-2</v>
      </c>
      <c r="K41" s="9">
        <f>K$33*(($A41-'Skill to Value'!$C$3)*(0-$E$15)/('Skill to Value'!$D$3-'Skill to Value'!$C$3)+$E$15)</f>
        <v>4.9999999999999989E-2</v>
      </c>
      <c r="L41" s="9">
        <f>L$33*(($A41-'Skill to Value'!$C$3)*(0-$E$15)/('Skill to Value'!$D$3-'Skill to Value'!$C$3)+$E$15)</f>
        <v>5.5555555555555546E-2</v>
      </c>
    </row>
    <row r="42" spans="1:12" ht="20.05" customHeight="1" x14ac:dyDescent="0.4">
      <c r="A42" s="6">
        <f t="shared" si="1"/>
        <v>9</v>
      </c>
      <c r="B42" s="11">
        <f>B$33*(($A42-'Skill to Value'!$C$3)*(0-$E$15)/('Skill to Value'!$D$3-'Skill to Value'!$C$3)+$E$15)</f>
        <v>0</v>
      </c>
      <c r="C42" s="9">
        <f>C$33*(($A42-'Skill to Value'!$C$3)*(0-$E$15)/('Skill to Value'!$D$3-'Skill to Value'!$C$3)+$E$15)</f>
        <v>2.7777777777777792E-3</v>
      </c>
      <c r="D42" s="19">
        <f>D$33*(($A42-'Skill to Value'!$C$3)*(0-$E$15)/('Skill to Value'!$D$3-'Skill to Value'!$C$3)+$E$15)</f>
        <v>5.5555555555555584E-3</v>
      </c>
      <c r="E42" s="20">
        <f>E$33*(($A42-'Skill to Value'!$C$3)*(0-$E$15)/('Skill to Value'!$D$3-'Skill to Value'!$C$3)+$E$15)</f>
        <v>8.3333333333333384E-3</v>
      </c>
      <c r="F42" s="20">
        <f>F$33*(($A42-'Skill to Value'!$C$3)*(0-$E$15)/('Skill to Value'!$D$3-'Skill to Value'!$C$3)+$E$15)</f>
        <v>1.1111111111111117E-2</v>
      </c>
      <c r="G42" s="20">
        <f>G$33*(($A42-'Skill to Value'!$C$3)*(0-$E$15)/('Skill to Value'!$D$3-'Skill to Value'!$C$3)+$E$15)</f>
        <v>1.3888888888888895E-2</v>
      </c>
      <c r="H42" s="20">
        <f>H$33*(($A42-'Skill to Value'!$C$3)*(0-$E$15)/('Skill to Value'!$D$3-'Skill to Value'!$C$3)+$E$15)</f>
        <v>1.6666666666666673E-2</v>
      </c>
      <c r="I42" s="20">
        <f>I$33*(($A42-'Skill to Value'!$C$3)*(0-$E$15)/('Skill to Value'!$D$3-'Skill to Value'!$C$3)+$E$15)</f>
        <v>1.9444444444444452E-2</v>
      </c>
      <c r="J42" s="21">
        <f>J$33*(($A42-'Skill to Value'!$C$3)*(0-$E$15)/('Skill to Value'!$D$3-'Skill to Value'!$C$3)+$E$15)</f>
        <v>2.222222222222223E-2</v>
      </c>
      <c r="K42" s="9">
        <f>K$33*(($A42-'Skill to Value'!$C$3)*(0-$E$15)/('Skill to Value'!$D$3-'Skill to Value'!$C$3)+$E$15)</f>
        <v>2.5000000000000008E-2</v>
      </c>
      <c r="L42" s="9">
        <f>L$33*(($A42-'Skill to Value'!$C$3)*(0-$E$15)/('Skill to Value'!$D$3-'Skill to Value'!$C$3)+$E$15)</f>
        <v>2.7777777777777787E-2</v>
      </c>
    </row>
    <row r="43" spans="1:12" ht="20.05" customHeight="1" x14ac:dyDescent="0.4">
      <c r="A43" s="6">
        <f t="shared" si="1"/>
        <v>10</v>
      </c>
      <c r="B43" s="11">
        <f>B$33*(($A43-'Skill to Value'!$C$3)*(0-$E$15)/('Skill to Value'!$D$3-'Skill to Value'!$C$3)+$E$15)</f>
        <v>0</v>
      </c>
      <c r="C43" s="9">
        <f>C$33*(($A43-'Skill to Value'!$C$3)*(0-$E$15)/('Skill to Value'!$D$3-'Skill to Value'!$C$3)+$E$15)</f>
        <v>0</v>
      </c>
      <c r="D43" s="22">
        <f>D$33*(($A43-'Skill to Value'!$C$3)*(0-$E$15)/('Skill to Value'!$D$3-'Skill to Value'!$C$3)+$E$15)</f>
        <v>0</v>
      </c>
      <c r="E43" s="23">
        <f>E$33*(($A43-'Skill to Value'!$C$3)*(0-$E$15)/('Skill to Value'!$D$3-'Skill to Value'!$C$3)+$E$15)</f>
        <v>0</v>
      </c>
      <c r="F43" s="23">
        <f>F$33*(($A43-'Skill to Value'!$C$3)*(0-$E$15)/('Skill to Value'!$D$3-'Skill to Value'!$C$3)+$E$15)</f>
        <v>0</v>
      </c>
      <c r="G43" s="23">
        <f>G$33*(($A43-'Skill to Value'!$C$3)*(0-$E$15)/('Skill to Value'!$D$3-'Skill to Value'!$C$3)+$E$15)</f>
        <v>0</v>
      </c>
      <c r="H43" s="23">
        <f>H$33*(($A43-'Skill to Value'!$C$3)*(0-$E$15)/('Skill to Value'!$D$3-'Skill to Value'!$C$3)+$E$15)</f>
        <v>0</v>
      </c>
      <c r="I43" s="23">
        <f>I$33*(($A43-'Skill to Value'!$C$3)*(0-$E$15)/('Skill to Value'!$D$3-'Skill to Value'!$C$3)+$E$15)</f>
        <v>0</v>
      </c>
      <c r="J43" s="24">
        <f>J$33*(($A43-'Skill to Value'!$C$3)*(0-$E$15)/('Skill to Value'!$D$3-'Skill to Value'!$C$3)+$E$15)</f>
        <v>0</v>
      </c>
      <c r="K43" s="9">
        <f>K$33*(($A43-'Skill to Value'!$C$3)*(0-$E$15)/('Skill to Value'!$D$3-'Skill to Value'!$C$3)+$E$15)</f>
        <v>0</v>
      </c>
      <c r="L43" s="9">
        <f>L$33*(($A43-'Skill to Value'!$C$3)*(0-$E$15)/('Skill to Value'!$D$3-'Skill to Value'!$C$3)+$E$15)</f>
        <v>0</v>
      </c>
    </row>
    <row r="44" spans="1:12" x14ac:dyDescent="0.4">
      <c r="L44">
        <f>_xlfn.VAR.P(B34:L43)</f>
        <v>3.7905092592592604E-3</v>
      </c>
    </row>
    <row r="45" spans="1:12" x14ac:dyDescent="0.4">
      <c r="A45" t="s">
        <v>72</v>
      </c>
      <c r="B45">
        <v>1</v>
      </c>
      <c r="C45">
        <v>25</v>
      </c>
    </row>
    <row r="46" spans="1:12" x14ac:dyDescent="0.4">
      <c r="B46" s="30">
        <v>0.2</v>
      </c>
      <c r="C46" s="31">
        <f>(C$45-B$45)*B46</f>
        <v>4.8000000000000007</v>
      </c>
    </row>
    <row r="47" spans="1:12" x14ac:dyDescent="0.4">
      <c r="B47" s="30">
        <v>0.8</v>
      </c>
      <c r="C47" s="31">
        <f>(C$45-B$45)*B47</f>
        <v>19.200000000000003</v>
      </c>
    </row>
    <row r="49" spans="1:1" x14ac:dyDescent="0.4">
      <c r="A49" s="12" t="s">
        <v>64</v>
      </c>
    </row>
    <row r="50" spans="1:1" x14ac:dyDescent="0.4">
      <c r="A50" t="s">
        <v>65</v>
      </c>
    </row>
    <row r="51" spans="1:1" x14ac:dyDescent="0.4">
      <c r="A51" t="s">
        <v>69</v>
      </c>
    </row>
    <row r="52" spans="1:1" x14ac:dyDescent="0.4">
      <c r="A52" t="s">
        <v>68</v>
      </c>
    </row>
    <row r="53" spans="1:1" x14ac:dyDescent="0.4">
      <c r="A53" s="26" t="s">
        <v>70</v>
      </c>
    </row>
  </sheetData>
  <conditionalFormatting sqref="B34:L43">
    <cfRule type="expression" dxfId="0" priority="1">
      <formula>AND($A34=ROUNDDOWN($E$14,0),B$33=ROUNDDOWN($E$12,1))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timingVar">
          <controlPr defaultSize="0" autoLine="0" linkedCell="D12" r:id="rId5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4" name="timingVar"/>
      </mc:Fallback>
    </mc:AlternateContent>
    <mc:AlternateContent xmlns:mc="http://schemas.openxmlformats.org/markup-compatibility/2006">
      <mc:Choice Requires="x14">
        <control shapeId="1027" r:id="rId6" name="SpikeSkill">
          <controlPr defaultSize="0" autoLine="0" linkedCell="D14" r:id="rId7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6" name="SpikeSkill"/>
      </mc:Fallback>
    </mc:AlternateContent>
    <mc:AlternateContent xmlns:mc="http://schemas.openxmlformats.org/markup-compatibility/2006">
      <mc:Choice Requires="x14">
        <control shapeId="1028" r:id="rId8" name="SpikeTimingWindow">
          <controlPr defaultSize="0" autoLine="0" linkedCell="D15" r:id="rId9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8" r:id="rId8" name="SpikeTimingWindow"/>
      </mc:Fallback>
    </mc:AlternateContent>
    <mc:AlternateContent xmlns:mc="http://schemas.openxmlformats.org/markup-compatibility/2006">
      <mc:Choice Requires="x14">
        <control shapeId="1029" r:id="rId10" name="athletePower">
          <controlPr defaultSize="0" autoLine="0" linkedCell="D26" r:id="rId11">
            <anchor moveWithCells="1">
              <from>
                <xdr:col>20</xdr:col>
                <xdr:colOff>108857</xdr:colOff>
                <xdr:row>15</xdr:row>
                <xdr:rowOff>27214</xdr:rowOff>
              </from>
              <to>
                <xdr:col>23</xdr:col>
                <xdr:colOff>397329</xdr:colOff>
                <xdr:row>15</xdr:row>
                <xdr:rowOff>179614</xdr:rowOff>
              </to>
            </anchor>
          </controlPr>
        </control>
      </mc:Choice>
      <mc:Fallback>
        <control shapeId="1029" r:id="rId10" name="athletePower"/>
      </mc:Fallback>
    </mc:AlternateContent>
    <mc:AlternateContent xmlns:mc="http://schemas.openxmlformats.org/markup-compatibility/2006">
      <mc:Choice Requires="x14">
        <control shapeId="1030" r:id="rId12" name="distance">
          <controlPr defaultSize="0" autoLine="0" linkedCell="D22" r:id="rId13">
            <anchor moveWithCells="1">
              <from>
                <xdr:col>20</xdr:col>
                <xdr:colOff>108857</xdr:colOff>
                <xdr:row>17</xdr:row>
                <xdr:rowOff>27214</xdr:rowOff>
              </from>
              <to>
                <xdr:col>23</xdr:col>
                <xdr:colOff>397329</xdr:colOff>
                <xdr:row>17</xdr:row>
                <xdr:rowOff>179614</xdr:rowOff>
              </to>
            </anchor>
          </controlPr>
        </control>
      </mc:Choice>
      <mc:Fallback>
        <control shapeId="1030" r:id="rId12" name="distance"/>
      </mc:Fallback>
    </mc:AlternateContent>
    <mc:AlternateContent xmlns:mc="http://schemas.openxmlformats.org/markup-compatibility/2006">
      <mc:Choice Requires="x14">
        <control shapeId="1033" r:id="rId14" name="setPassAdjustment">
          <controlPr defaultSize="0" autoLine="0" linkedCell="D20" r:id="rId15">
            <anchor moveWithCells="1">
              <from>
                <xdr:col>20</xdr:col>
                <xdr:colOff>119743</xdr:colOff>
                <xdr:row>18</xdr:row>
                <xdr:rowOff>152400</xdr:rowOff>
              </from>
              <to>
                <xdr:col>22</xdr:col>
                <xdr:colOff>185057</xdr:colOff>
                <xdr:row>20</xdr:row>
                <xdr:rowOff>59871</xdr:rowOff>
              </to>
            </anchor>
          </controlPr>
        </control>
      </mc:Choice>
      <mc:Fallback>
        <control shapeId="1033" r:id="rId14" name="setPassAdjustmen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2025-10-05T20:50:42Z</dcterms:modified>
</cp:coreProperties>
</file>