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512C94E4-CF5A-4E94-BE7E-4B576B8C1416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4" l="1"/>
  <c r="C83" i="4"/>
  <c r="C82" i="4"/>
  <c r="C79" i="4"/>
  <c r="E12" i="4"/>
  <c r="C69" i="4"/>
  <c r="C68" i="4"/>
  <c r="C70" i="4"/>
  <c r="W22" i="4" l="1"/>
  <c r="X22" i="4" s="1"/>
  <c r="Y22" i="4" s="1"/>
  <c r="U24" i="4"/>
  <c r="U25" i="4" s="1"/>
  <c r="U26" i="4" s="1"/>
  <c r="U27" i="4" s="1"/>
  <c r="E14" i="4"/>
  <c r="B39" i="4"/>
  <c r="B53" i="4"/>
  <c r="C52" i="4"/>
  <c r="C51" i="4"/>
  <c r="U28" i="4" l="1"/>
  <c r="U29" i="4" s="1"/>
  <c r="U30" i="4" s="1"/>
  <c r="U31" i="4" s="1"/>
  <c r="U32" i="4" s="1"/>
  <c r="Y35" i="4"/>
  <c r="X28" i="4"/>
  <c r="Z23" i="4"/>
  <c r="X26" i="4"/>
  <c r="Y23" i="4"/>
  <c r="Z29" i="4"/>
  <c r="Y30" i="4"/>
  <c r="W23" i="4"/>
  <c r="V23" i="4"/>
  <c r="X25" i="4"/>
  <c r="X30" i="4"/>
  <c r="W26" i="4"/>
  <c r="W30" i="4"/>
  <c r="Y25" i="4"/>
  <c r="V32" i="4"/>
  <c r="V27" i="4"/>
  <c r="Z24" i="4"/>
  <c r="V29" i="4"/>
  <c r="W31" i="4"/>
  <c r="Z28" i="4"/>
  <c r="Z32" i="4"/>
  <c r="V30" i="4"/>
  <c r="Y32" i="4"/>
  <c r="X32" i="4"/>
  <c r="Y31" i="4"/>
  <c r="V31" i="4"/>
  <c r="W32" i="4"/>
  <c r="Y27" i="4"/>
  <c r="Y29" i="4"/>
  <c r="Y24" i="4"/>
  <c r="Z22" i="4"/>
  <c r="Y36" i="4" s="1"/>
  <c r="E28" i="4"/>
  <c r="W29" i="4" s="1"/>
  <c r="E24" i="4"/>
  <c r="E21" i="4"/>
  <c r="A40" i="4"/>
  <c r="B40" i="4" s="1"/>
  <c r="C38" i="4"/>
  <c r="E16" i="4"/>
  <c r="E19" i="4" s="1"/>
  <c r="E20" i="4" s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Z26" i="4" l="1"/>
  <c r="V24" i="4"/>
  <c r="X29" i="4"/>
  <c r="W28" i="4"/>
  <c r="Z27" i="4"/>
  <c r="V26" i="4"/>
  <c r="X23" i="4"/>
  <c r="W27" i="4"/>
  <c r="V28" i="4"/>
  <c r="W24" i="4"/>
  <c r="V25" i="4"/>
  <c r="Z30" i="4"/>
  <c r="Y28" i="4"/>
  <c r="X24" i="4"/>
  <c r="W25" i="4"/>
  <c r="Y26" i="4"/>
  <c r="X31" i="4"/>
  <c r="Z25" i="4"/>
  <c r="X27" i="4"/>
  <c r="Z31" i="4"/>
  <c r="E22" i="4"/>
  <c r="Y34" i="4"/>
  <c r="AA22" i="4"/>
  <c r="C40" i="4"/>
  <c r="C39" i="4"/>
  <c r="E27" i="4"/>
  <c r="E29" i="4" s="1"/>
  <c r="A41" i="4"/>
  <c r="B41" i="4" s="1"/>
  <c r="D38" i="4"/>
  <c r="AA26" i="4" l="1"/>
  <c r="AA30" i="4"/>
  <c r="AA23" i="4"/>
  <c r="AA24" i="4"/>
  <c r="AA28" i="4"/>
  <c r="AA25" i="4"/>
  <c r="AA27" i="4"/>
  <c r="AA32" i="4"/>
  <c r="AA31" i="4"/>
  <c r="AA29" i="4"/>
  <c r="AB22" i="4"/>
  <c r="A42" i="4"/>
  <c r="B42" i="4" s="1"/>
  <c r="E26" i="4"/>
  <c r="D41" i="4"/>
  <c r="D40" i="4"/>
  <c r="D42" i="4"/>
  <c r="D39" i="4"/>
  <c r="C41" i="4"/>
  <c r="C42" i="4"/>
  <c r="E38" i="4"/>
  <c r="A43" i="4"/>
  <c r="E30" i="4" l="1"/>
  <c r="AB29" i="4"/>
  <c r="AB28" i="4"/>
  <c r="AB23" i="4"/>
  <c r="AB25" i="4"/>
  <c r="AB32" i="4"/>
  <c r="AB24" i="4"/>
  <c r="AB27" i="4"/>
  <c r="AB31" i="4"/>
  <c r="AB26" i="4"/>
  <c r="AB30" i="4"/>
  <c r="AC22" i="4"/>
  <c r="Q9" i="1"/>
  <c r="E23" i="4"/>
  <c r="E32" i="4" s="1"/>
  <c r="E33" i="4" s="1"/>
  <c r="E42" i="4"/>
  <c r="E40" i="4"/>
  <c r="E43" i="4"/>
  <c r="E41" i="4"/>
  <c r="E39" i="4"/>
  <c r="B43" i="4"/>
  <c r="C43" i="4"/>
  <c r="D43" i="4"/>
  <c r="A44" i="4"/>
  <c r="F38" i="4"/>
  <c r="AC31" i="4" l="1"/>
  <c r="AC29" i="4"/>
  <c r="AC30" i="4"/>
  <c r="AC26" i="4"/>
  <c r="AC27" i="4"/>
  <c r="AC28" i="4"/>
  <c r="AC24" i="4"/>
  <c r="AC25" i="4"/>
  <c r="AC32" i="4"/>
  <c r="AC23" i="4"/>
  <c r="AD22" i="4"/>
  <c r="F40" i="4"/>
  <c r="F42" i="4"/>
  <c r="F44" i="4"/>
  <c r="F41" i="4"/>
  <c r="F39" i="4"/>
  <c r="F43" i="4"/>
  <c r="B44" i="4"/>
  <c r="C44" i="4"/>
  <c r="D44" i="4"/>
  <c r="E44" i="4"/>
  <c r="G38" i="4"/>
  <c r="A45" i="4"/>
  <c r="AD27" i="4" l="1"/>
  <c r="AD28" i="4"/>
  <c r="AD23" i="4"/>
  <c r="AD26" i="4"/>
  <c r="AD32" i="4"/>
  <c r="AD31" i="4"/>
  <c r="AD24" i="4"/>
  <c r="AD29" i="4"/>
  <c r="AD30" i="4"/>
  <c r="AD25" i="4"/>
  <c r="AE22" i="4"/>
  <c r="G42" i="4"/>
  <c r="G40" i="4"/>
  <c r="G44" i="4"/>
  <c r="G41" i="4"/>
  <c r="G39" i="4"/>
  <c r="G43" i="4"/>
  <c r="G45" i="4"/>
  <c r="B45" i="4"/>
  <c r="C45" i="4"/>
  <c r="D45" i="4"/>
  <c r="E45" i="4"/>
  <c r="F45" i="4"/>
  <c r="A46" i="4"/>
  <c r="H38" i="4"/>
  <c r="AE32" i="4" l="1"/>
  <c r="AE30" i="4"/>
  <c r="AE29" i="4"/>
  <c r="AE25" i="4"/>
  <c r="AE28" i="4"/>
  <c r="AE26" i="4"/>
  <c r="AE23" i="4"/>
  <c r="AE24" i="4"/>
  <c r="AE27" i="4"/>
  <c r="AE31" i="4"/>
  <c r="H40" i="4"/>
  <c r="H42" i="4"/>
  <c r="H41" i="4"/>
  <c r="H46" i="4"/>
  <c r="H44" i="4"/>
  <c r="H45" i="4"/>
  <c r="H43" i="4"/>
  <c r="H39" i="4"/>
  <c r="B46" i="4"/>
  <c r="C46" i="4"/>
  <c r="D46" i="4"/>
  <c r="E46" i="4"/>
  <c r="F46" i="4"/>
  <c r="G46" i="4"/>
  <c r="I38" i="4"/>
  <c r="A47" i="4"/>
  <c r="B47" i="4" l="1"/>
  <c r="C47" i="4"/>
  <c r="D47" i="4"/>
  <c r="E47" i="4"/>
  <c r="F47" i="4"/>
  <c r="G47" i="4"/>
  <c r="H47" i="4"/>
  <c r="I40" i="4"/>
  <c r="I42" i="4"/>
  <c r="I45" i="4"/>
  <c r="I44" i="4"/>
  <c r="I46" i="4"/>
  <c r="I47" i="4"/>
  <c r="I39" i="4"/>
  <c r="I41" i="4"/>
  <c r="I43" i="4"/>
  <c r="A48" i="4"/>
  <c r="J38" i="4"/>
  <c r="J45" i="4" l="1"/>
  <c r="J40" i="4"/>
  <c r="J43" i="4"/>
  <c r="J42" i="4"/>
  <c r="J44" i="4"/>
  <c r="J46" i="4"/>
  <c r="J48" i="4"/>
  <c r="J39" i="4"/>
  <c r="J41" i="4"/>
  <c r="J47" i="4"/>
  <c r="B48" i="4"/>
  <c r="C48" i="4"/>
  <c r="D48" i="4"/>
  <c r="E48" i="4"/>
  <c r="F48" i="4"/>
  <c r="G48" i="4"/>
  <c r="H48" i="4"/>
  <c r="I48" i="4"/>
  <c r="K38" i="4"/>
  <c r="K40" i="4" l="1"/>
  <c r="K42" i="4"/>
  <c r="K48" i="4"/>
  <c r="K44" i="4"/>
  <c r="K46" i="4"/>
  <c r="K47" i="4"/>
  <c r="K43" i="4"/>
  <c r="K39" i="4"/>
  <c r="K41" i="4"/>
  <c r="K45" i="4"/>
  <c r="L38" i="4"/>
  <c r="L44" i="4" l="1"/>
  <c r="L42" i="4"/>
  <c r="L46" i="4"/>
  <c r="L48" i="4"/>
  <c r="L40" i="4"/>
  <c r="L39" i="4"/>
  <c r="L45" i="4"/>
  <c r="L41" i="4"/>
  <c r="L43" i="4"/>
  <c r="L47" i="4"/>
  <c r="L49" i="4"/>
</calcChain>
</file>

<file path=xl/sharedStrings.xml><?xml version="1.0" encoding="utf-8"?>
<sst xmlns="http://schemas.openxmlformats.org/spreadsheetml/2006/main" count="131" uniqueCount="107">
  <si>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</si>
  <si>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</si>
  <si>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</si>
  <si>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</si>
  <si>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</si>
  <si>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</si>
  <si>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</si>
  <si>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</si>
  <si>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</si>
  <si>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</si>
  <si>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</si>
  <si>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</si>
  <si>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</si>
  <si>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</si>
  <si>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</si>
  <si>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</si>
  <si>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</si>
  <si>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</si>
  <si>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</si>
  <si>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</si>
  <si>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</si>
  <si>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</si>
  <si>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</si>
  <si>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</si>
  <si>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</si>
  <si>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</si>
  <si>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</si>
  <si>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</si>
  <si>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</si>
  <si>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</si>
  <si>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</si>
  <si>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</si>
  <si>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</si>
  <si>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</si>
  <si>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</si>
  <si>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</si>
  <si>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</si>
  <si>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</si>
  <si>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</si>
  <si>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</si>
  <si>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</si>
  <si>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</si>
  <si>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</si>
  <si>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</si>
  <si>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</si>
  <si>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</si>
  <si>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</si>
  <si>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</si>
  <si>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</si>
  <si>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</si>
  <si>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</si>
  <si>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</si>
  <si>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</si>
  <si>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</si>
  <si>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</si>
  <si>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</si>
  <si>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</si>
  <si>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</si>
  <si>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</si>
  <si>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</si>
  <si>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</si>
  <si>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</si>
  <si>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</si>
  <si>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</si>
  <si>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</si>
  <si>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</si>
  <si>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</si>
  <si>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</si>
  <si>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</si>
  <si>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</si>
  <si>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</si>
  <si>
    <t>this is the denominator</t>
  </si>
  <si>
    <t>Framers</t>
  </si>
  <si>
    <t>Ideal spike point in animation: frame 15</t>
  </si>
  <si>
    <t>So if realistic is just 5 to 19, the variance should be how far off it is to those caps</t>
  </si>
  <si>
    <t>Ideal Spike Point</t>
  </si>
  <si>
    <t>Variance to Ideal</t>
  </si>
  <si>
    <t>Adjustments (penalty, set) Multiplier</t>
  </si>
  <si>
    <t>Rate</t>
  </si>
  <si>
    <t>Spike Skill</t>
  </si>
  <si>
    <t>StoV(s_s,w_s)</t>
  </si>
  <si>
    <t>for spike power = 5, spike skill = 5</t>
  </si>
  <si>
    <t>StoV(p_adj,rng_sp)</t>
  </si>
  <si>
    <r>
      <rPr>
        <sz val="11"/>
        <color theme="5"/>
        <rFont val="Aptos Narrow"/>
        <family val="2"/>
        <scheme val="minor"/>
      </rPr>
      <t>((Z$22-'Skill to Value'!$C$3)*($E$25-$D$25)/('Skill to Value'!$D$3-'Skill to Value'!$C$3)+$D$25)</t>
    </r>
    <r>
      <rPr>
        <sz val="11"/>
        <color theme="1"/>
        <rFont val="Aptos Narrow"/>
        <family val="2"/>
        <scheme val="minor"/>
      </rPr>
      <t>*</t>
    </r>
    <r>
      <rPr>
        <sz val="11"/>
        <color theme="8"/>
        <rFont val="Aptos Narrow"/>
        <family val="2"/>
        <scheme val="minor"/>
      </rPr>
      <t>(1-($E$14*(($U27-'Skill to Value'!$C$3)*($D$17-$E$17)/('Skill to Value'!$D$3-'Skill to Value'!$C$3)+$E$17)-$E$28))</t>
    </r>
  </si>
  <si>
    <t>Testing</t>
  </si>
  <si>
    <t>Spike()</t>
  </si>
  <si>
    <t>window</t>
  </si>
  <si>
    <t>penalty</t>
  </si>
  <si>
    <t>target</t>
  </si>
  <si>
    <t>newTarget</t>
  </si>
  <si>
    <t>debug</t>
  </si>
  <si>
    <t>calc</t>
  </si>
  <si>
    <t>spikeAnim</t>
  </si>
  <si>
    <t>SetSpikeTargetByType()</t>
  </si>
  <si>
    <t>speed m/s</t>
  </si>
  <si>
    <t>speed mph</t>
  </si>
  <si>
    <t>OMG Duh</t>
  </si>
  <si>
    <t>Function</t>
  </si>
  <si>
    <t>spikeTrigger</t>
  </si>
  <si>
    <t>Time in Animation</t>
  </si>
  <si>
    <t>OnJumpEvent</t>
  </si>
  <si>
    <t>Active</t>
  </si>
  <si>
    <t>OnJumpPeakEvent</t>
  </si>
  <si>
    <t>Inactive</t>
  </si>
  <si>
    <t>so is this the range?</t>
  </si>
  <si>
    <t>Also!  If the jump peak is when the thing turns off, that's the ideal range</t>
  </si>
  <si>
    <t>but maybe it should be set to enable longer (missed)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</si>
</sst>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2" fillId="0" borderId="0" xfId="0" applyNumberFormat="1" applyFont="1"/>
    <xf numFmtId="167" fontId="0" fillId="0" borderId="0" xfId="0" applyNumberFormat="1"/>
    <xf numFmtId="165" fontId="2" fillId="0" borderId="0" xfId="0" applyNumberFormat="1" applyFont="1"/>
    <xf numFmtId="1" fontId="0" fillId="0" borderId="0" xfId="0" applyNumberFormat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4" xfId="0" applyBorder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6.9444444444444449E-3</c:v>
                </c:pt>
                <c:pt idx="1">
                  <c:v>5.8333333333333336E-3</c:v>
                </c:pt>
                <c:pt idx="2">
                  <c:v>4.7222222222222223E-3</c:v>
                </c:pt>
                <c:pt idx="3">
                  <c:v>3.6111111111111109E-3</c:v>
                </c:pt>
                <c:pt idx="4">
                  <c:v>2.5000000000000001E-3</c:v>
                </c:pt>
                <c:pt idx="5">
                  <c:v>1.3888888888888889E-3</c:v>
                </c:pt>
                <c:pt idx="6">
                  <c:v>2.7777777777777805E-4</c:v>
                </c:pt>
                <c:pt idx="7">
                  <c:v>8.3333333333333284E-4</c:v>
                </c:pt>
                <c:pt idx="8">
                  <c:v>1.9444444444444437E-3</c:v>
                </c:pt>
                <c:pt idx="9">
                  <c:v>3.0555555555555548E-3</c:v>
                </c:pt>
                <c:pt idx="10">
                  <c:v>4.1666666666666657E-3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SpikeTime!$A$41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1.388888888888889E-2</c:v>
                </c:pt>
                <c:pt idx="1">
                  <c:v>1.1666666666666667E-2</c:v>
                </c:pt>
                <c:pt idx="2">
                  <c:v>9.4444444444444445E-3</c:v>
                </c:pt>
                <c:pt idx="3">
                  <c:v>7.2222222222222219E-3</c:v>
                </c:pt>
                <c:pt idx="4">
                  <c:v>5.0000000000000001E-3</c:v>
                </c:pt>
                <c:pt idx="5">
                  <c:v>2.7777777777777779E-3</c:v>
                </c:pt>
                <c:pt idx="6">
                  <c:v>5.555555555555561E-4</c:v>
                </c:pt>
                <c:pt idx="7">
                  <c:v>1.6666666666666657E-3</c:v>
                </c:pt>
                <c:pt idx="8">
                  <c:v>3.8888888888888875E-3</c:v>
                </c:pt>
                <c:pt idx="9">
                  <c:v>6.1111111111111097E-3</c:v>
                </c:pt>
                <c:pt idx="10">
                  <c:v>8.3333333333333315E-3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2.0833333333333336E-2</c:v>
                </c:pt>
                <c:pt idx="1">
                  <c:v>1.7500000000000005E-2</c:v>
                </c:pt>
                <c:pt idx="2">
                  <c:v>1.4166666666666669E-2</c:v>
                </c:pt>
                <c:pt idx="3">
                  <c:v>1.0833333333333334E-2</c:v>
                </c:pt>
                <c:pt idx="4">
                  <c:v>7.5000000000000006E-3</c:v>
                </c:pt>
                <c:pt idx="5">
                  <c:v>4.1666666666666675E-3</c:v>
                </c:pt>
                <c:pt idx="6">
                  <c:v>8.3333333333333425E-4</c:v>
                </c:pt>
                <c:pt idx="7">
                  <c:v>2.4999999999999992E-3</c:v>
                </c:pt>
                <c:pt idx="8">
                  <c:v>5.8333333333333319E-3</c:v>
                </c:pt>
                <c:pt idx="9">
                  <c:v>9.166666666666665E-3</c:v>
                </c:pt>
                <c:pt idx="10">
                  <c:v>1.2499999999999999E-2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SpikeTime!$A$43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2.777777777777778E-2</c:v>
                </c:pt>
                <c:pt idx="1">
                  <c:v>2.3333333333333334E-2</c:v>
                </c:pt>
                <c:pt idx="2">
                  <c:v>1.8888888888888889E-2</c:v>
                </c:pt>
                <c:pt idx="3">
                  <c:v>1.4444444444444444E-2</c:v>
                </c:pt>
                <c:pt idx="4">
                  <c:v>0.01</c:v>
                </c:pt>
                <c:pt idx="5">
                  <c:v>5.5555555555555558E-3</c:v>
                </c:pt>
                <c:pt idx="6">
                  <c:v>1.1111111111111122E-3</c:v>
                </c:pt>
                <c:pt idx="7">
                  <c:v>3.3333333333333314E-3</c:v>
                </c:pt>
                <c:pt idx="8">
                  <c:v>7.777777777777775E-3</c:v>
                </c:pt>
                <c:pt idx="9">
                  <c:v>1.2222222222222219E-2</c:v>
                </c:pt>
                <c:pt idx="10">
                  <c:v>1.6666666666666663E-2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SpikeTime!$A$44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SpikeTime!$B$44:$L$44</c:f>
              <c:numCache>
                <c:formatCode>0.00</c:formatCode>
                <c:ptCount val="11"/>
                <c:pt idx="0">
                  <c:v>3.4722222222222224E-2</c:v>
                </c:pt>
                <c:pt idx="1">
                  <c:v>2.9166666666666667E-2</c:v>
                </c:pt>
                <c:pt idx="2">
                  <c:v>2.361111111111111E-2</c:v>
                </c:pt>
                <c:pt idx="3">
                  <c:v>1.805555555555555E-2</c:v>
                </c:pt>
                <c:pt idx="4">
                  <c:v>1.2499999999999997E-2</c:v>
                </c:pt>
                <c:pt idx="5">
                  <c:v>6.9444444444444441E-3</c:v>
                </c:pt>
                <c:pt idx="6">
                  <c:v>1.38888888888889E-3</c:v>
                </c:pt>
                <c:pt idx="7">
                  <c:v>4.166666666666664E-3</c:v>
                </c:pt>
                <c:pt idx="8">
                  <c:v>9.7222222222222172E-3</c:v>
                </c:pt>
                <c:pt idx="9">
                  <c:v>1.5277777777777772E-2</c:v>
                </c:pt>
                <c:pt idx="10">
                  <c:v>2.0833333333333325E-2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SpikeTime!$B$45:$L$45</c:f>
              <c:numCache>
                <c:formatCode>0.00</c:formatCode>
                <c:ptCount val="11"/>
                <c:pt idx="0">
                  <c:v>4.1666666666666671E-2</c:v>
                </c:pt>
                <c:pt idx="1">
                  <c:v>3.500000000000001E-2</c:v>
                </c:pt>
                <c:pt idx="2">
                  <c:v>2.8333333333333339E-2</c:v>
                </c:pt>
                <c:pt idx="3">
                  <c:v>2.1666666666666667E-2</c:v>
                </c:pt>
                <c:pt idx="4">
                  <c:v>1.5000000000000001E-2</c:v>
                </c:pt>
                <c:pt idx="5">
                  <c:v>8.333333333333335E-3</c:v>
                </c:pt>
                <c:pt idx="6">
                  <c:v>1.6666666666666685E-3</c:v>
                </c:pt>
                <c:pt idx="7">
                  <c:v>4.9999999999999984E-3</c:v>
                </c:pt>
                <c:pt idx="8">
                  <c:v>1.1666666666666664E-2</c:v>
                </c:pt>
                <c:pt idx="9">
                  <c:v>1.833333333333333E-2</c:v>
                </c:pt>
                <c:pt idx="10">
                  <c:v>2.4999999999999998E-2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SpikeTime!$B$46:$L$46</c:f>
              <c:numCache>
                <c:formatCode>0.00</c:formatCode>
                <c:ptCount val="11"/>
                <c:pt idx="0">
                  <c:v>4.8611111111111112E-2</c:v>
                </c:pt>
                <c:pt idx="1">
                  <c:v>4.0833333333333333E-2</c:v>
                </c:pt>
                <c:pt idx="2">
                  <c:v>3.3055555555555553E-2</c:v>
                </c:pt>
                <c:pt idx="3">
                  <c:v>2.5277777777777774E-2</c:v>
                </c:pt>
                <c:pt idx="4">
                  <c:v>1.7499999999999998E-2</c:v>
                </c:pt>
                <c:pt idx="5">
                  <c:v>9.7222222222222224E-3</c:v>
                </c:pt>
                <c:pt idx="6">
                  <c:v>1.9444444444444461E-3</c:v>
                </c:pt>
                <c:pt idx="7">
                  <c:v>5.8333333333333301E-3</c:v>
                </c:pt>
                <c:pt idx="8">
                  <c:v>1.3611111111111107E-2</c:v>
                </c:pt>
                <c:pt idx="9">
                  <c:v>2.1388888888888881E-2</c:v>
                </c:pt>
                <c:pt idx="10">
                  <c:v>2.916666666666666E-2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SpikeTime!$B$47:$L$47</c:f>
              <c:numCache>
                <c:formatCode>0.00</c:formatCode>
                <c:ptCount val="11"/>
                <c:pt idx="0">
                  <c:v>5.5555555555555559E-2</c:v>
                </c:pt>
                <c:pt idx="1">
                  <c:v>4.6666666666666669E-2</c:v>
                </c:pt>
                <c:pt idx="2">
                  <c:v>3.7777777777777778E-2</c:v>
                </c:pt>
                <c:pt idx="3">
                  <c:v>2.8888888888888888E-2</c:v>
                </c:pt>
                <c:pt idx="4">
                  <c:v>0.02</c:v>
                </c:pt>
                <c:pt idx="5">
                  <c:v>1.1111111111111112E-2</c:v>
                </c:pt>
                <c:pt idx="6">
                  <c:v>2.2222222222222244E-3</c:v>
                </c:pt>
                <c:pt idx="7">
                  <c:v>6.6666666666666628E-3</c:v>
                </c:pt>
                <c:pt idx="8">
                  <c:v>1.555555555555555E-2</c:v>
                </c:pt>
                <c:pt idx="9">
                  <c:v>2.4444444444444439E-2</c:v>
                </c:pt>
                <c:pt idx="10">
                  <c:v>3.3333333333333326E-2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SpikeTime!$B$48:$L$48</c:f>
              <c:numCache>
                <c:formatCode>0.00</c:formatCode>
                <c:ptCount val="11"/>
                <c:pt idx="0">
                  <c:v>6.25E-2</c:v>
                </c:pt>
                <c:pt idx="1">
                  <c:v>5.2500000000000005E-2</c:v>
                </c:pt>
                <c:pt idx="2">
                  <c:v>4.2500000000000003E-2</c:v>
                </c:pt>
                <c:pt idx="3">
                  <c:v>3.2499999999999994E-2</c:v>
                </c:pt>
                <c:pt idx="4">
                  <c:v>2.2499999999999999E-2</c:v>
                </c:pt>
                <c:pt idx="5">
                  <c:v>1.2500000000000001E-2</c:v>
                </c:pt>
                <c:pt idx="6">
                  <c:v>2.5000000000000022E-3</c:v>
                </c:pt>
                <c:pt idx="7">
                  <c:v>7.4999999999999963E-3</c:v>
                </c:pt>
                <c:pt idx="8">
                  <c:v>1.7499999999999995E-2</c:v>
                </c:pt>
                <c:pt idx="9">
                  <c:v>2.7499999999999993E-2</c:v>
                </c:pt>
                <c:pt idx="10">
                  <c:v>3.7499999999999992E-2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37</xdr:row>
      <xdr:rowOff>0</xdr:rowOff>
    </xdr:from>
    <xdr:to>
      <xdr:col>19</xdr:col>
      <xdr:colOff>653143</xdr:colOff>
      <xdr:row>48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16</xdr:row>
          <xdr:rowOff>152400</xdr:rowOff>
        </xdr:from>
        <xdr:to>
          <xdr:col>22</xdr:col>
          <xdr:colOff>185057</xdr:colOff>
          <xdr:row>18</xdr:row>
          <xdr:rowOff>59871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4" t="s">
        <v>1</v>
      </c>
      <c r="D1" s="44"/>
      <c r="E1" s="44" t="s">
        <v>4</v>
      </c>
      <c r="F1" s="44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SpikeTime!E24/(SpikeTime!E26*(1-(ABS(SpikeTime!E27)-SpikeTime!E28)))</f>
        <v>0.19235970565467586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AE92"/>
  <sheetViews>
    <sheetView tabSelected="1" topLeftCell="A54" workbookViewId="0">
      <selection activeCell="A93" sqref="A93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65</v>
      </c>
      <c r="E12" s="31">
        <f>D12/100</f>
        <v>0.65</v>
      </c>
      <c r="T12" t="s">
        <v>43</v>
      </c>
    </row>
    <row r="13" spans="1:20" x14ac:dyDescent="0.4">
      <c r="B13" t="s">
        <v>75</v>
      </c>
      <c r="E13">
        <v>0.625</v>
      </c>
    </row>
    <row r="14" spans="1:20" x14ac:dyDescent="0.4">
      <c r="B14" t="s">
        <v>76</v>
      </c>
      <c r="E14" s="4">
        <f>ABS(E12-E13)</f>
        <v>2.5000000000000022E-2</v>
      </c>
      <c r="T14" t="s">
        <v>11</v>
      </c>
    </row>
    <row r="15" spans="1:20" x14ac:dyDescent="0.4">
      <c r="A15" t="s">
        <v>60</v>
      </c>
      <c r="B15" t="s">
        <v>39</v>
      </c>
    </row>
    <row r="16" spans="1:20" x14ac:dyDescent="0.4">
      <c r="A16" t="s">
        <v>40</v>
      </c>
      <c r="B16" t="s">
        <v>43</v>
      </c>
      <c r="D16">
        <v>70</v>
      </c>
      <c r="E16" s="5">
        <f>D16/10</f>
        <v>7</v>
      </c>
      <c r="T16" t="s">
        <v>12</v>
      </c>
    </row>
    <row r="17" spans="1:31" x14ac:dyDescent="0.4">
      <c r="A17" t="s">
        <v>41</v>
      </c>
      <c r="B17" t="s">
        <v>42</v>
      </c>
      <c r="D17" s="33">
        <v>0.1</v>
      </c>
      <c r="E17" s="33">
        <v>0</v>
      </c>
    </row>
    <row r="18" spans="1:31" x14ac:dyDescent="0.4">
      <c r="A18" t="s">
        <v>50</v>
      </c>
      <c r="B18" t="s">
        <v>44</v>
      </c>
      <c r="E18">
        <v>10</v>
      </c>
      <c r="T18" t="s">
        <v>52</v>
      </c>
    </row>
    <row r="19" spans="1:31" x14ac:dyDescent="0.4">
      <c r="A19" t="s">
        <v>46</v>
      </c>
      <c r="B19" t="s">
        <v>8</v>
      </c>
      <c r="E19">
        <f>2+(0.1-2)*(E16/10)</f>
        <v>0.67000000000000015</v>
      </c>
    </row>
    <row r="20" spans="1:31" x14ac:dyDescent="0.4">
      <c r="A20" t="s">
        <v>47</v>
      </c>
      <c r="B20" t="s">
        <v>48</v>
      </c>
      <c r="E20" s="4">
        <f ca="1">RANDBETWEEN(-E19*100,E19*100)/100</f>
        <v>0.64</v>
      </c>
    </row>
    <row r="21" spans="1:31" x14ac:dyDescent="0.4">
      <c r="B21" t="s">
        <v>11</v>
      </c>
      <c r="D21">
        <v>70</v>
      </c>
      <c r="E21" s="5">
        <f>D21/10</f>
        <v>7</v>
      </c>
      <c r="V21" t="s">
        <v>7</v>
      </c>
    </row>
    <row r="22" spans="1:31" x14ac:dyDescent="0.4">
      <c r="A22" t="s">
        <v>49</v>
      </c>
      <c r="B22" t="s">
        <v>10</v>
      </c>
      <c r="E22" s="5">
        <f ca="1">MIN(MAX(E21+E20,1),10)</f>
        <v>7.64</v>
      </c>
      <c r="U22" s="6" t="s">
        <v>79</v>
      </c>
      <c r="V22" s="34">
        <v>1</v>
      </c>
      <c r="W22" s="34">
        <f>V22+1</f>
        <v>2</v>
      </c>
      <c r="X22" s="34">
        <f t="shared" ref="X22:AE22" si="0">W22+1</f>
        <v>3</v>
      </c>
      <c r="Y22" s="34">
        <f t="shared" si="0"/>
        <v>4</v>
      </c>
      <c r="Z22" s="34">
        <f t="shared" si="0"/>
        <v>5</v>
      </c>
      <c r="AA22" s="34">
        <f t="shared" si="0"/>
        <v>6</v>
      </c>
      <c r="AB22" s="34">
        <f t="shared" si="0"/>
        <v>7</v>
      </c>
      <c r="AC22" s="34">
        <f t="shared" si="0"/>
        <v>8</v>
      </c>
      <c r="AD22" s="34">
        <f t="shared" si="0"/>
        <v>9</v>
      </c>
      <c r="AE22" s="34">
        <f t="shared" si="0"/>
        <v>10</v>
      </c>
    </row>
    <row r="23" spans="1:31" x14ac:dyDescent="0.4">
      <c r="A23" t="s">
        <v>53</v>
      </c>
      <c r="B23" t="s">
        <v>17</v>
      </c>
      <c r="E23" s="2">
        <f ca="1">E24/(E26*(1-(E27-E28)))</f>
        <v>0.19235970565467586</v>
      </c>
      <c r="U23" s="6">
        <v>1</v>
      </c>
      <c r="V23" s="35">
        <f>((V$22-'Skill to Value'!$C$3)*($E$25-$D$25)/('Skill to Value'!$D$3-'Skill to Value'!$C$3)+$D$25)*(1-($E$14*(($U23-'Skill to Value'!$C$3)*($E$17-$D$17)/('Skill to Value'!$D$3-'Skill to Value'!$C$3)+$D$17)-$E$28))</f>
        <v>21.945</v>
      </c>
      <c r="W23" s="36">
        <f>((W$22-'Skill to Value'!$C$3)*($E$25-$D$25)/('Skill to Value'!$D$3-'Skill to Value'!$C$3)+$D$25)*(1-($E$14*(($U23-'Skill to Value'!$C$3)*($E$17-$D$17)/('Skill to Value'!$D$3-'Skill to Value'!$C$3)+$D$17)-$E$28))</f>
        <v>22.942500000000003</v>
      </c>
      <c r="X23" s="36">
        <f>((X$22-'Skill to Value'!$C$3)*($E$25-$D$25)/('Skill to Value'!$D$3-'Skill to Value'!$C$3)+$D$25)*(1-($E$14*(($U23-'Skill to Value'!$C$3)*($E$17-$D$17)/('Skill to Value'!$D$3-'Skill to Value'!$C$3)+$D$17)-$E$28))</f>
        <v>23.94</v>
      </c>
      <c r="Y23" s="36">
        <f>((Y$22-'Skill to Value'!$C$3)*($E$25-$D$25)/('Skill to Value'!$D$3-'Skill to Value'!$C$3)+$D$25)*(1-($E$14*(($U23-'Skill to Value'!$C$3)*($E$17-$D$17)/('Skill to Value'!$D$3-'Skill to Value'!$C$3)+$D$17)-$E$28))</f>
        <v>24.9375</v>
      </c>
      <c r="Z23" s="36">
        <f>((Z$22-'Skill to Value'!$C$3)*($E$25-$D$25)/('Skill to Value'!$D$3-'Skill to Value'!$C$3)+$D$25)*(1-($E$14*(($U23-'Skill to Value'!$C$3)*($E$17-$D$17)/('Skill to Value'!$D$3-'Skill to Value'!$C$3)+$D$17)-$E$28))</f>
        <v>25.935000000000002</v>
      </c>
      <c r="AA23" s="36">
        <f>((AA$22-'Skill to Value'!$C$3)*($E$25-$D$25)/('Skill to Value'!$D$3-'Skill to Value'!$C$3)+$D$25)*(1-($E$14*(($U23-'Skill to Value'!$C$3)*($E$17-$D$17)/('Skill to Value'!$D$3-'Skill to Value'!$C$3)+$D$17)-$E$28))</f>
        <v>26.932500000000001</v>
      </c>
      <c r="AB23" s="36">
        <f>((AB$22-'Skill to Value'!$C$3)*($E$25-$D$25)/('Skill to Value'!$D$3-'Skill to Value'!$C$3)+$D$25)*(1-($E$14*(($U23-'Skill to Value'!$C$3)*($E$17-$D$17)/('Skill to Value'!$D$3-'Skill to Value'!$C$3)+$D$17)-$E$28))</f>
        <v>27.93</v>
      </c>
      <c r="AC23" s="36">
        <f>((AC$22-'Skill to Value'!$C$3)*($E$25-$D$25)/('Skill to Value'!$D$3-'Skill to Value'!$C$3)+$D$25)*(1-($E$14*(($U23-'Skill to Value'!$C$3)*($E$17-$D$17)/('Skill to Value'!$D$3-'Skill to Value'!$C$3)+$D$17)-$E$28))</f>
        <v>28.927500000000002</v>
      </c>
      <c r="AD23" s="36">
        <f>((AD$22-'Skill to Value'!$C$3)*($E$25-$D$25)/('Skill to Value'!$D$3-'Skill to Value'!$C$3)+$D$25)*(1-($E$14*(($U23-'Skill to Value'!$C$3)*($E$17-$D$17)/('Skill to Value'!$D$3-'Skill to Value'!$C$3)+$D$17)-$E$28))</f>
        <v>29.925000000000001</v>
      </c>
      <c r="AE23" s="36">
        <f>((AE$22-'Skill to Value'!$C$3)*($E$25-$D$25)/('Skill to Value'!$D$3-'Skill to Value'!$C$3)+$D$25)*(1-($E$14*(($U23-'Skill to Value'!$C$3)*($E$17-$D$17)/('Skill to Value'!$D$3-'Skill to Value'!$C$3)+$D$17)-$E$28))</f>
        <v>30.922500000000003</v>
      </c>
    </row>
    <row r="24" spans="1:31" x14ac:dyDescent="0.4">
      <c r="A24" t="s">
        <v>54</v>
      </c>
      <c r="B24" t="s">
        <v>55</v>
      </c>
      <c r="D24">
        <v>55</v>
      </c>
      <c r="E24" s="5">
        <f>D24/10</f>
        <v>5.5</v>
      </c>
      <c r="U24" s="6">
        <f>U23+1</f>
        <v>2</v>
      </c>
      <c r="V24" s="37">
        <f>((V$22-'Skill to Value'!$C$3)*($E$25-$D$25)/('Skill to Value'!$D$3-'Skill to Value'!$C$3)+$D$25)*(1-($E$14*(($U24-'Skill to Value'!$C$3)*($E$17-$D$17)/('Skill to Value'!$D$3-'Skill to Value'!$C$3)+$D$17)-$E$28))</f>
        <v>21.951111111111111</v>
      </c>
      <c r="W24" s="38">
        <f>((W$22-'Skill to Value'!$C$3)*($E$25-$D$25)/('Skill to Value'!$D$3-'Skill to Value'!$C$3)+$D$25)*(1-($E$14*(($U24-'Skill to Value'!$C$3)*($E$17-$D$17)/('Skill to Value'!$D$3-'Skill to Value'!$C$3)+$D$17)-$E$28))</f>
        <v>22.948888888888888</v>
      </c>
      <c r="X24" s="38">
        <f>((X$22-'Skill to Value'!$C$3)*($E$25-$D$25)/('Skill to Value'!$D$3-'Skill to Value'!$C$3)+$D$25)*(1-($E$14*(($U24-'Skill to Value'!$C$3)*($E$17-$D$17)/('Skill to Value'!$D$3-'Skill to Value'!$C$3)+$D$17)-$E$28))</f>
        <v>23.946666666666665</v>
      </c>
      <c r="Y24" s="38">
        <f>((Y$22-'Skill to Value'!$C$3)*($E$25-$D$25)/('Skill to Value'!$D$3-'Skill to Value'!$C$3)+$D$25)*(1-($E$14*(($U24-'Skill to Value'!$C$3)*($E$17-$D$17)/('Skill to Value'!$D$3-'Skill to Value'!$C$3)+$D$17)-$E$28))</f>
        <v>24.944444444444443</v>
      </c>
      <c r="Z24" s="38">
        <f>((Z$22-'Skill to Value'!$C$3)*($E$25-$D$25)/('Skill to Value'!$D$3-'Skill to Value'!$C$3)+$D$25)*(1-($E$14*(($U24-'Skill to Value'!$C$3)*($E$17-$D$17)/('Skill to Value'!$D$3-'Skill to Value'!$C$3)+$D$17)-$E$28))</f>
        <v>25.94222222222222</v>
      </c>
      <c r="AA24" s="38">
        <f>((AA$22-'Skill to Value'!$C$3)*($E$25-$D$25)/('Skill to Value'!$D$3-'Skill to Value'!$C$3)+$D$25)*(1-($E$14*(($U24-'Skill to Value'!$C$3)*($E$17-$D$17)/('Skill to Value'!$D$3-'Skill to Value'!$C$3)+$D$17)-$E$28))</f>
        <v>26.94</v>
      </c>
      <c r="AB24" s="38">
        <f>((AB$22-'Skill to Value'!$C$3)*($E$25-$D$25)/('Skill to Value'!$D$3-'Skill to Value'!$C$3)+$D$25)*(1-($E$14*(($U24-'Skill to Value'!$C$3)*($E$17-$D$17)/('Skill to Value'!$D$3-'Skill to Value'!$C$3)+$D$17)-$E$28))</f>
        <v>27.937777777777779</v>
      </c>
      <c r="AC24" s="38">
        <f>((AC$22-'Skill to Value'!$C$3)*($E$25-$D$25)/('Skill to Value'!$D$3-'Skill to Value'!$C$3)+$D$25)*(1-($E$14*(($U24-'Skill to Value'!$C$3)*($E$17-$D$17)/('Skill to Value'!$D$3-'Skill to Value'!$C$3)+$D$17)-$E$28))</f>
        <v>28.935555555555556</v>
      </c>
      <c r="AD24" s="38">
        <f>((AD$22-'Skill to Value'!$C$3)*($E$25-$D$25)/('Skill to Value'!$D$3-'Skill to Value'!$C$3)+$D$25)*(1-($E$14*(($U24-'Skill to Value'!$C$3)*($E$17-$D$17)/('Skill to Value'!$D$3-'Skill to Value'!$C$3)+$D$17)-$E$28))</f>
        <v>29.933333333333334</v>
      </c>
      <c r="AE24" s="38">
        <f>((AE$22-'Skill to Value'!$C$3)*($E$25-$D$25)/('Skill to Value'!$D$3-'Skill to Value'!$C$3)+$D$25)*(1-($E$14*(($U24-'Skill to Value'!$C$3)*($E$17-$D$17)/('Skill to Value'!$D$3-'Skill to Value'!$C$3)+$D$17)-$E$28))</f>
        <v>30.931111111111111</v>
      </c>
    </row>
    <row r="25" spans="1:31" x14ac:dyDescent="0.4">
      <c r="A25" t="s">
        <v>56</v>
      </c>
      <c r="B25" t="s">
        <v>57</v>
      </c>
      <c r="D25" s="26">
        <v>22</v>
      </c>
      <c r="E25" s="26">
        <v>31</v>
      </c>
      <c r="U25" s="6">
        <f t="shared" ref="U25:U32" si="1">U24+1</f>
        <v>3</v>
      </c>
      <c r="V25" s="37">
        <f>((V$22-'Skill to Value'!$C$3)*($E$25-$D$25)/('Skill to Value'!$D$3-'Skill to Value'!$C$3)+$D$25)*(1-($E$14*(($U25-'Skill to Value'!$C$3)*($E$17-$D$17)/('Skill to Value'!$D$3-'Skill to Value'!$C$3)+$D$17)-$E$28))</f>
        <v>21.957222222222224</v>
      </c>
      <c r="W25" s="38">
        <f>((W$22-'Skill to Value'!$C$3)*($E$25-$D$25)/('Skill to Value'!$D$3-'Skill to Value'!$C$3)+$D$25)*(1-($E$14*(($U25-'Skill to Value'!$C$3)*($E$17-$D$17)/('Skill to Value'!$D$3-'Skill to Value'!$C$3)+$D$17)-$E$28))</f>
        <v>22.955277777777777</v>
      </c>
      <c r="X25" s="38">
        <f>((X$22-'Skill to Value'!$C$3)*($E$25-$D$25)/('Skill to Value'!$D$3-'Skill to Value'!$C$3)+$D$25)*(1-($E$14*(($U25-'Skill to Value'!$C$3)*($E$17-$D$17)/('Skill to Value'!$D$3-'Skill to Value'!$C$3)+$D$17)-$E$28))</f>
        <v>23.953333333333333</v>
      </c>
      <c r="Y25" s="38">
        <f>((Y$22-'Skill to Value'!$C$3)*($E$25-$D$25)/('Skill to Value'!$D$3-'Skill to Value'!$C$3)+$D$25)*(1-($E$14*(($U25-'Skill to Value'!$C$3)*($E$17-$D$17)/('Skill to Value'!$D$3-'Skill to Value'!$C$3)+$D$17)-$E$28))</f>
        <v>24.951388888888889</v>
      </c>
      <c r="Z25" s="38">
        <f>((Z$22-'Skill to Value'!$C$3)*($E$25-$D$25)/('Skill to Value'!$D$3-'Skill to Value'!$C$3)+$D$25)*(1-($E$14*(($U25-'Skill to Value'!$C$3)*($E$17-$D$17)/('Skill to Value'!$D$3-'Skill to Value'!$C$3)+$D$17)-$E$28))</f>
        <v>25.949444444444445</v>
      </c>
      <c r="AA25" s="38">
        <f>((AA$22-'Skill to Value'!$C$3)*($E$25-$D$25)/('Skill to Value'!$D$3-'Skill to Value'!$C$3)+$D$25)*(1-($E$14*(($U25-'Skill to Value'!$C$3)*($E$17-$D$17)/('Skill to Value'!$D$3-'Skill to Value'!$C$3)+$D$17)-$E$28))</f>
        <v>26.947500000000002</v>
      </c>
      <c r="AB25" s="38">
        <f>((AB$22-'Skill to Value'!$C$3)*($E$25-$D$25)/('Skill to Value'!$D$3-'Skill to Value'!$C$3)+$D$25)*(1-($E$14*(($U25-'Skill to Value'!$C$3)*($E$17-$D$17)/('Skill to Value'!$D$3-'Skill to Value'!$C$3)+$D$17)-$E$28))</f>
        <v>27.945555555555558</v>
      </c>
      <c r="AC25" s="38">
        <f>((AC$22-'Skill to Value'!$C$3)*($E$25-$D$25)/('Skill to Value'!$D$3-'Skill to Value'!$C$3)+$D$25)*(1-($E$14*(($U25-'Skill to Value'!$C$3)*($E$17-$D$17)/('Skill to Value'!$D$3-'Skill to Value'!$C$3)+$D$17)-$E$28))</f>
        <v>28.94361111111111</v>
      </c>
      <c r="AD25" s="38">
        <f>((AD$22-'Skill to Value'!$C$3)*($E$25-$D$25)/('Skill to Value'!$D$3-'Skill to Value'!$C$3)+$D$25)*(1-($E$14*(($U25-'Skill to Value'!$C$3)*($E$17-$D$17)/('Skill to Value'!$D$3-'Skill to Value'!$C$3)+$D$17)-$E$28))</f>
        <v>29.941666666666666</v>
      </c>
      <c r="AE25" s="38">
        <f>((AE$22-'Skill to Value'!$C$3)*($E$25-$D$25)/('Skill to Value'!$D$3-'Skill to Value'!$C$3)+$D$25)*(1-($E$14*(($U25-'Skill to Value'!$C$3)*($E$17-$D$17)/('Skill to Value'!$D$3-'Skill to Value'!$C$3)+$D$17)-$E$28))</f>
        <v>30.939722222222223</v>
      </c>
    </row>
    <row r="26" spans="1:31" x14ac:dyDescent="0.4">
      <c r="A26" s="41" t="s">
        <v>61</v>
      </c>
      <c r="E26" s="4">
        <f ca="1">(E22-'Skill to Value'!C3)*(E25-D25)/('Skill to Value'!D3-'Skill to Value'!C3)+D25</f>
        <v>28.64</v>
      </c>
      <c r="U26" s="6">
        <f t="shared" si="1"/>
        <v>4</v>
      </c>
      <c r="V26" s="37">
        <f>((V$22-'Skill to Value'!$C$3)*($E$25-$D$25)/('Skill to Value'!$D$3-'Skill to Value'!$C$3)+$D$25)*(1-($E$14*(($U26-'Skill to Value'!$C$3)*($E$17-$D$17)/('Skill to Value'!$D$3-'Skill to Value'!$C$3)+$D$17)-$E$28))</f>
        <v>21.963333333333331</v>
      </c>
      <c r="W26" s="38">
        <f>((W$22-'Skill to Value'!$C$3)*($E$25-$D$25)/('Skill to Value'!$D$3-'Skill to Value'!$C$3)+$D$25)*(1-($E$14*(($U26-'Skill to Value'!$C$3)*($E$17-$D$17)/('Skill to Value'!$D$3-'Skill to Value'!$C$3)+$D$17)-$E$28))</f>
        <v>22.961666666666666</v>
      </c>
      <c r="X26" s="38">
        <f>((X$22-'Skill to Value'!$C$3)*($E$25-$D$25)/('Skill to Value'!$D$3-'Skill to Value'!$C$3)+$D$25)*(1-($E$14*(($U26-'Skill to Value'!$C$3)*($E$17-$D$17)/('Skill to Value'!$D$3-'Skill to Value'!$C$3)+$D$17)-$E$28))</f>
        <v>23.96</v>
      </c>
      <c r="Y26" s="38">
        <f>((Y$22-'Skill to Value'!$C$3)*($E$25-$D$25)/('Skill to Value'!$D$3-'Skill to Value'!$C$3)+$D$25)*(1-($E$14*(($U26-'Skill to Value'!$C$3)*($E$17-$D$17)/('Skill to Value'!$D$3-'Skill to Value'!$C$3)+$D$17)-$E$28))</f>
        <v>24.958333333333332</v>
      </c>
      <c r="Z26" s="38">
        <f>((Z$22-'Skill to Value'!$C$3)*($E$25-$D$25)/('Skill to Value'!$D$3-'Skill to Value'!$C$3)+$D$25)*(1-($E$14*(($U26-'Skill to Value'!$C$3)*($E$17-$D$17)/('Skill to Value'!$D$3-'Skill to Value'!$C$3)+$D$17)-$E$28))</f>
        <v>25.956666666666667</v>
      </c>
      <c r="AA26" s="38">
        <f>((AA$22-'Skill to Value'!$C$3)*($E$25-$D$25)/('Skill to Value'!$D$3-'Skill to Value'!$C$3)+$D$25)*(1-($E$14*(($U26-'Skill to Value'!$C$3)*($E$17-$D$17)/('Skill to Value'!$D$3-'Skill to Value'!$C$3)+$D$17)-$E$28))</f>
        <v>26.954999999999998</v>
      </c>
      <c r="AB26" s="38">
        <f>((AB$22-'Skill to Value'!$C$3)*($E$25-$D$25)/('Skill to Value'!$D$3-'Skill to Value'!$C$3)+$D$25)*(1-($E$14*(($U26-'Skill to Value'!$C$3)*($E$17-$D$17)/('Skill to Value'!$D$3-'Skill to Value'!$C$3)+$D$17)-$E$28))</f>
        <v>27.953333333333333</v>
      </c>
      <c r="AC26" s="38">
        <f>((AC$22-'Skill to Value'!$C$3)*($E$25-$D$25)/('Skill to Value'!$D$3-'Skill to Value'!$C$3)+$D$25)*(1-($E$14*(($U26-'Skill to Value'!$C$3)*($E$17-$D$17)/('Skill to Value'!$D$3-'Skill to Value'!$C$3)+$D$17)-$E$28))</f>
        <v>28.951666666666664</v>
      </c>
      <c r="AD26" s="38">
        <f>((AD$22-'Skill to Value'!$C$3)*($E$25-$D$25)/('Skill to Value'!$D$3-'Skill to Value'!$C$3)+$D$25)*(1-($E$14*(($U26-'Skill to Value'!$C$3)*($E$17-$D$17)/('Skill to Value'!$D$3-'Skill to Value'!$C$3)+$D$17)-$E$28))</f>
        <v>29.95</v>
      </c>
      <c r="AE26" s="38">
        <f>((AE$22-'Skill to Value'!$C$3)*($E$25-$D$25)/('Skill to Value'!$D$3-'Skill to Value'!$C$3)+$D$25)*(1-($E$14*(($U26-'Skill to Value'!$C$3)*($E$17-$D$17)/('Skill to Value'!$D$3-'Skill to Value'!$C$3)+$D$17)-$E$28))</f>
        <v>30.948333333333331</v>
      </c>
    </row>
    <row r="27" spans="1:31" x14ac:dyDescent="0.4">
      <c r="A27" t="s">
        <v>58</v>
      </c>
      <c r="B27" t="s">
        <v>59</v>
      </c>
      <c r="E27" s="4">
        <f>E14*((E16-'Skill to Value'!C3)*(D17-E17)/('Skill to Value'!D3-'Skill to Value'!C3)+E17)</f>
        <v>1.6666666666666685E-3</v>
      </c>
      <c r="U27" s="6">
        <f t="shared" si="1"/>
        <v>5</v>
      </c>
      <c r="V27" s="37">
        <f>((V$22-'Skill to Value'!$C$3)*($E$25-$D$25)/('Skill to Value'!$D$3-'Skill to Value'!$C$3)+$D$25)*(1-($E$14*(($U27-'Skill to Value'!$C$3)*($E$17-$D$17)/('Skill to Value'!$D$3-'Skill to Value'!$C$3)+$D$17)-$E$28))</f>
        <v>21.969444444444445</v>
      </c>
      <c r="W27" s="38">
        <f>((W$22-'Skill to Value'!$C$3)*($E$25-$D$25)/('Skill to Value'!$D$3-'Skill to Value'!$C$3)+$D$25)*(1-($E$14*(($U27-'Skill to Value'!$C$3)*($E$17-$D$17)/('Skill to Value'!$D$3-'Skill to Value'!$C$3)+$D$17)-$E$28))</f>
        <v>22.968055555555555</v>
      </c>
      <c r="X27" s="38">
        <f>((X$22-'Skill to Value'!$C$3)*($E$25-$D$25)/('Skill to Value'!$D$3-'Skill to Value'!$C$3)+$D$25)*(1-($E$14*(($U27-'Skill to Value'!$C$3)*($E$17-$D$17)/('Skill to Value'!$D$3-'Skill to Value'!$C$3)+$D$17)-$E$28))</f>
        <v>23.966666666666669</v>
      </c>
      <c r="Y27" s="38">
        <f>((Y$22-'Skill to Value'!$C$3)*($E$25-$D$25)/('Skill to Value'!$D$3-'Skill to Value'!$C$3)+$D$25)*(1-($E$14*(($U27-'Skill to Value'!$C$3)*($E$17-$D$17)/('Skill to Value'!$D$3-'Skill to Value'!$C$3)+$D$17)-$E$28))</f>
        <v>24.965277777777779</v>
      </c>
      <c r="Z27" s="38">
        <f>((Z$22-'Skill to Value'!$C$3)*($E$25-$D$25)/('Skill to Value'!$D$3-'Skill to Value'!$C$3)+$D$25)*(1-($E$14*(($U27-'Skill to Value'!$C$3)*($E$17-$D$17)/('Skill to Value'!$D$3-'Skill to Value'!$C$3)+$D$17)-$E$28))</f>
        <v>25.963888888888889</v>
      </c>
      <c r="AA27" s="38">
        <f>((AA$22-'Skill to Value'!$C$3)*($E$25-$D$25)/('Skill to Value'!$D$3-'Skill to Value'!$C$3)+$D$25)*(1-($E$14*(($U27-'Skill to Value'!$C$3)*($E$17-$D$17)/('Skill to Value'!$D$3-'Skill to Value'!$C$3)+$D$17)-$E$28))</f>
        <v>26.962499999999999</v>
      </c>
      <c r="AB27" s="38">
        <f>((AB$22-'Skill to Value'!$C$3)*($E$25-$D$25)/('Skill to Value'!$D$3-'Skill to Value'!$C$3)+$D$25)*(1-($E$14*(($U27-'Skill to Value'!$C$3)*($E$17-$D$17)/('Skill to Value'!$D$3-'Skill to Value'!$C$3)+$D$17)-$E$28))</f>
        <v>27.961111111111112</v>
      </c>
      <c r="AC27" s="38">
        <f>((AC$22-'Skill to Value'!$C$3)*($E$25-$D$25)/('Skill to Value'!$D$3-'Skill to Value'!$C$3)+$D$25)*(1-($E$14*(($U27-'Skill to Value'!$C$3)*($E$17-$D$17)/('Skill to Value'!$D$3-'Skill to Value'!$C$3)+$D$17)-$E$28))</f>
        <v>28.959722222222222</v>
      </c>
      <c r="AD27" s="38">
        <f>((AD$22-'Skill to Value'!$C$3)*($E$25-$D$25)/('Skill to Value'!$D$3-'Skill to Value'!$C$3)+$D$25)*(1-($E$14*(($U27-'Skill to Value'!$C$3)*($E$17-$D$17)/('Skill to Value'!$D$3-'Skill to Value'!$C$3)+$D$17)-$E$28))</f>
        <v>29.958333333333332</v>
      </c>
      <c r="AE27" s="38">
        <f>((AE$22-'Skill to Value'!$C$3)*($E$25-$D$25)/('Skill to Value'!$D$3-'Skill to Value'!$C$3)+$D$25)*(1-($E$14*(($U27-'Skill to Value'!$C$3)*($E$17-$D$17)/('Skill to Value'!$D$3-'Skill to Value'!$C$3)+$D$17)-$E$28))</f>
        <v>30.956944444444446</v>
      </c>
    </row>
    <row r="28" spans="1:31" x14ac:dyDescent="0.4">
      <c r="A28" t="s">
        <v>51</v>
      </c>
      <c r="B28" t="s">
        <v>52</v>
      </c>
      <c r="D28" t="b">
        <v>0</v>
      </c>
      <c r="E28" s="27">
        <f>IF(D28,F28,0)</f>
        <v>0</v>
      </c>
      <c r="F28" s="26">
        <v>0.05</v>
      </c>
      <c r="U28" s="6">
        <f t="shared" si="1"/>
        <v>6</v>
      </c>
      <c r="V28" s="37">
        <f>((V$22-'Skill to Value'!$C$3)*($E$25-$D$25)/('Skill to Value'!$D$3-'Skill to Value'!$C$3)+$D$25)*(1-($E$14*(($U28-'Skill to Value'!$C$3)*($E$17-$D$17)/('Skill to Value'!$D$3-'Skill to Value'!$C$3)+$D$17)-$E$28))</f>
        <v>21.975555555555555</v>
      </c>
      <c r="W28" s="38">
        <f>((W$22-'Skill to Value'!$C$3)*($E$25-$D$25)/('Skill to Value'!$D$3-'Skill to Value'!$C$3)+$D$25)*(1-($E$14*(($U28-'Skill to Value'!$C$3)*($E$17-$D$17)/('Skill to Value'!$D$3-'Skill to Value'!$C$3)+$D$17)-$E$28))</f>
        <v>22.974444444444444</v>
      </c>
      <c r="X28" s="38">
        <f>((X$22-'Skill to Value'!$C$3)*($E$25-$D$25)/('Skill to Value'!$D$3-'Skill to Value'!$C$3)+$D$25)*(1-($E$14*(($U28-'Skill to Value'!$C$3)*($E$17-$D$17)/('Skill to Value'!$D$3-'Skill to Value'!$C$3)+$D$17)-$E$28))</f>
        <v>23.973333333333336</v>
      </c>
      <c r="Y28" s="38">
        <f>((Y$22-'Skill to Value'!$C$3)*($E$25-$D$25)/('Skill to Value'!$D$3-'Skill to Value'!$C$3)+$D$25)*(1-($E$14*(($U28-'Skill to Value'!$C$3)*($E$17-$D$17)/('Skill to Value'!$D$3-'Skill to Value'!$C$3)+$D$17)-$E$28))</f>
        <v>24.972222222222225</v>
      </c>
      <c r="Z28" s="38">
        <f>((Z$22-'Skill to Value'!$C$3)*($E$25-$D$25)/('Skill to Value'!$D$3-'Skill to Value'!$C$3)+$D$25)*(1-($E$14*(($U28-'Skill to Value'!$C$3)*($E$17-$D$17)/('Skill to Value'!$D$3-'Skill to Value'!$C$3)+$D$17)-$E$28))</f>
        <v>25.971111111111114</v>
      </c>
      <c r="AA28" s="38">
        <f>((AA$22-'Skill to Value'!$C$3)*($E$25-$D$25)/('Skill to Value'!$D$3-'Skill to Value'!$C$3)+$D$25)*(1-($E$14*(($U28-'Skill to Value'!$C$3)*($E$17-$D$17)/('Skill to Value'!$D$3-'Skill to Value'!$C$3)+$D$17)-$E$28))</f>
        <v>26.970000000000002</v>
      </c>
      <c r="AB28" s="38">
        <f>((AB$22-'Skill to Value'!$C$3)*($E$25-$D$25)/('Skill to Value'!$D$3-'Skill to Value'!$C$3)+$D$25)*(1-($E$14*(($U28-'Skill to Value'!$C$3)*($E$17-$D$17)/('Skill to Value'!$D$3-'Skill to Value'!$C$3)+$D$17)-$E$28))</f>
        <v>27.968888888888891</v>
      </c>
      <c r="AC28" s="38">
        <f>((AC$22-'Skill to Value'!$C$3)*($E$25-$D$25)/('Skill to Value'!$D$3-'Skill to Value'!$C$3)+$D$25)*(1-($E$14*(($U28-'Skill to Value'!$C$3)*($E$17-$D$17)/('Skill to Value'!$D$3-'Skill to Value'!$C$3)+$D$17)-$E$28))</f>
        <v>28.96777777777778</v>
      </c>
      <c r="AD28" s="38">
        <f>((AD$22-'Skill to Value'!$C$3)*($E$25-$D$25)/('Skill to Value'!$D$3-'Skill to Value'!$C$3)+$D$25)*(1-($E$14*(($U28-'Skill to Value'!$C$3)*($E$17-$D$17)/('Skill to Value'!$D$3-'Skill to Value'!$C$3)+$D$17)-$E$28))</f>
        <v>29.966666666666669</v>
      </c>
      <c r="AE28" s="38">
        <f>((AE$22-'Skill to Value'!$C$3)*($E$25-$D$25)/('Skill to Value'!$D$3-'Skill to Value'!$C$3)+$D$25)*(1-($E$14*(($U28-'Skill to Value'!$C$3)*($E$17-$D$17)/('Skill to Value'!$D$3-'Skill to Value'!$C$3)+$D$17)-$E$28))</f>
        <v>30.965555555555557</v>
      </c>
    </row>
    <row r="29" spans="1:31" x14ac:dyDescent="0.4">
      <c r="A29" s="40" t="s">
        <v>77</v>
      </c>
      <c r="E29" s="4">
        <f>(1-(E27-E28))</f>
        <v>0.99833333333333329</v>
      </c>
      <c r="U29" s="6">
        <f t="shared" si="1"/>
        <v>7</v>
      </c>
      <c r="V29" s="37">
        <f>((V$22-'Skill to Value'!$C$3)*($E$25-$D$25)/('Skill to Value'!$D$3-'Skill to Value'!$C$3)+$D$25)*(1-($E$14*(($U29-'Skill to Value'!$C$3)*($E$17-$D$17)/('Skill to Value'!$D$3-'Skill to Value'!$C$3)+$D$17)-$E$28))</f>
        <v>21.981666666666666</v>
      </c>
      <c r="W29" s="38">
        <f>((W$22-'Skill to Value'!$C$3)*($E$25-$D$25)/('Skill to Value'!$D$3-'Skill to Value'!$C$3)+$D$25)*(1-($E$14*(($U29-'Skill to Value'!$C$3)*($E$17-$D$17)/('Skill to Value'!$D$3-'Skill to Value'!$C$3)+$D$17)-$E$28))</f>
        <v>22.980833333333333</v>
      </c>
      <c r="X29" s="38">
        <f>((X$22-'Skill to Value'!$C$3)*($E$25-$D$25)/('Skill to Value'!$D$3-'Skill to Value'!$C$3)+$D$25)*(1-($E$14*(($U29-'Skill to Value'!$C$3)*($E$17-$D$17)/('Skill to Value'!$D$3-'Skill to Value'!$C$3)+$D$17)-$E$28))</f>
        <v>23.98</v>
      </c>
      <c r="Y29" s="38">
        <f>((Y$22-'Skill to Value'!$C$3)*($E$25-$D$25)/('Skill to Value'!$D$3-'Skill to Value'!$C$3)+$D$25)*(1-($E$14*(($U29-'Skill to Value'!$C$3)*($E$17-$D$17)/('Skill to Value'!$D$3-'Skill to Value'!$C$3)+$D$17)-$E$28))</f>
        <v>24.979166666666668</v>
      </c>
      <c r="Z29" s="38">
        <f>((Z$22-'Skill to Value'!$C$3)*($E$25-$D$25)/('Skill to Value'!$D$3-'Skill to Value'!$C$3)+$D$25)*(1-($E$14*(($U29-'Skill to Value'!$C$3)*($E$17-$D$17)/('Skill to Value'!$D$3-'Skill to Value'!$C$3)+$D$17)-$E$28))</f>
        <v>25.978333333333332</v>
      </c>
      <c r="AA29" s="38">
        <f>((AA$22-'Skill to Value'!$C$3)*($E$25-$D$25)/('Skill to Value'!$D$3-'Skill to Value'!$C$3)+$D$25)*(1-($E$14*(($U29-'Skill to Value'!$C$3)*($E$17-$D$17)/('Skill to Value'!$D$3-'Skill to Value'!$C$3)+$D$17)-$E$28))</f>
        <v>26.977499999999999</v>
      </c>
      <c r="AB29" s="38">
        <f>((AB$22-'Skill to Value'!$C$3)*($E$25-$D$25)/('Skill to Value'!$D$3-'Skill to Value'!$C$3)+$D$25)*(1-($E$14*(($U29-'Skill to Value'!$C$3)*($E$17-$D$17)/('Skill to Value'!$D$3-'Skill to Value'!$C$3)+$D$17)-$E$28))</f>
        <v>27.976666666666667</v>
      </c>
      <c r="AC29" s="38">
        <f>((AC$22-'Skill to Value'!$C$3)*($E$25-$D$25)/('Skill to Value'!$D$3-'Skill to Value'!$C$3)+$D$25)*(1-($E$14*(($U29-'Skill to Value'!$C$3)*($E$17-$D$17)/('Skill to Value'!$D$3-'Skill to Value'!$C$3)+$D$17)-$E$28))</f>
        <v>28.975833333333334</v>
      </c>
      <c r="AD29" s="38">
        <f>((AD$22-'Skill to Value'!$C$3)*($E$25-$D$25)/('Skill to Value'!$D$3-'Skill to Value'!$C$3)+$D$25)*(1-($E$14*(($U29-'Skill to Value'!$C$3)*($E$17-$D$17)/('Skill to Value'!$D$3-'Skill to Value'!$C$3)+$D$17)-$E$28))</f>
        <v>29.974999999999998</v>
      </c>
      <c r="AE29" s="38">
        <f>((AE$22-'Skill to Value'!$C$3)*($E$25-$D$25)/('Skill to Value'!$D$3-'Skill to Value'!$C$3)+$D$25)*(1-($E$14*(($U29-'Skill to Value'!$C$3)*($E$17-$D$17)/('Skill to Value'!$D$3-'Skill to Value'!$C$3)+$D$17)-$E$28))</f>
        <v>30.974166666666665</v>
      </c>
    </row>
    <row r="30" spans="1:31" x14ac:dyDescent="0.4">
      <c r="A30" t="s">
        <v>78</v>
      </c>
      <c r="E30" s="25">
        <f ca="1">E26*E29</f>
        <v>28.592266666666667</v>
      </c>
      <c r="U30" s="6">
        <f t="shared" si="1"/>
        <v>8</v>
      </c>
      <c r="V30" s="37">
        <f>((V$22-'Skill to Value'!$C$3)*($E$25-$D$25)/('Skill to Value'!$D$3-'Skill to Value'!$C$3)+$D$25)*(1-($E$14*(($U30-'Skill to Value'!$C$3)*($E$17-$D$17)/('Skill to Value'!$D$3-'Skill to Value'!$C$3)+$D$17)-$E$28))</f>
        <v>21.987777777777779</v>
      </c>
      <c r="W30" s="38">
        <f>((W$22-'Skill to Value'!$C$3)*($E$25-$D$25)/('Skill to Value'!$D$3-'Skill to Value'!$C$3)+$D$25)*(1-($E$14*(($U30-'Skill to Value'!$C$3)*($E$17-$D$17)/('Skill to Value'!$D$3-'Skill to Value'!$C$3)+$D$17)-$E$28))</f>
        <v>22.987222222222222</v>
      </c>
      <c r="X30" s="38">
        <f>((X$22-'Skill to Value'!$C$3)*($E$25-$D$25)/('Skill to Value'!$D$3-'Skill to Value'!$C$3)+$D$25)*(1-($E$14*(($U30-'Skill to Value'!$C$3)*($E$17-$D$17)/('Skill to Value'!$D$3-'Skill to Value'!$C$3)+$D$17)-$E$28))</f>
        <v>23.986666666666668</v>
      </c>
      <c r="Y30" s="38">
        <f>((Y$22-'Skill to Value'!$C$3)*($E$25-$D$25)/('Skill to Value'!$D$3-'Skill to Value'!$C$3)+$D$25)*(1-($E$14*(($U30-'Skill to Value'!$C$3)*($E$17-$D$17)/('Skill to Value'!$D$3-'Skill to Value'!$C$3)+$D$17)-$E$28))</f>
        <v>24.986111111111111</v>
      </c>
      <c r="Z30" s="38">
        <f>((Z$22-'Skill to Value'!$C$3)*($E$25-$D$25)/('Skill to Value'!$D$3-'Skill to Value'!$C$3)+$D$25)*(1-($E$14*(($U30-'Skill to Value'!$C$3)*($E$17-$D$17)/('Skill to Value'!$D$3-'Skill to Value'!$C$3)+$D$17)-$E$28))</f>
        <v>25.985555555555557</v>
      </c>
      <c r="AA30" s="38">
        <f>((AA$22-'Skill to Value'!$C$3)*($E$25-$D$25)/('Skill to Value'!$D$3-'Skill to Value'!$C$3)+$D$25)*(1-($E$14*(($U30-'Skill to Value'!$C$3)*($E$17-$D$17)/('Skill to Value'!$D$3-'Skill to Value'!$C$3)+$D$17)-$E$28))</f>
        <v>26.984999999999999</v>
      </c>
      <c r="AB30" s="38">
        <f>((AB$22-'Skill to Value'!$C$3)*($E$25-$D$25)/('Skill to Value'!$D$3-'Skill to Value'!$C$3)+$D$25)*(1-($E$14*(($U30-'Skill to Value'!$C$3)*($E$17-$D$17)/('Skill to Value'!$D$3-'Skill to Value'!$C$3)+$D$17)-$E$28))</f>
        <v>27.984444444444446</v>
      </c>
      <c r="AC30" s="38">
        <f>((AC$22-'Skill to Value'!$C$3)*($E$25-$D$25)/('Skill to Value'!$D$3-'Skill to Value'!$C$3)+$D$25)*(1-($E$14*(($U30-'Skill to Value'!$C$3)*($E$17-$D$17)/('Skill to Value'!$D$3-'Skill to Value'!$C$3)+$D$17)-$E$28))</f>
        <v>28.983888888888888</v>
      </c>
      <c r="AD30" s="38">
        <f>((AD$22-'Skill to Value'!$C$3)*($E$25-$D$25)/('Skill to Value'!$D$3-'Skill to Value'!$C$3)+$D$25)*(1-($E$14*(($U30-'Skill to Value'!$C$3)*($E$17-$D$17)/('Skill to Value'!$D$3-'Skill to Value'!$C$3)+$D$17)-$E$28))</f>
        <v>29.983333333333334</v>
      </c>
      <c r="AE30" s="38">
        <f>((AE$22-'Skill to Value'!$C$3)*($E$25-$D$25)/('Skill to Value'!$D$3-'Skill to Value'!$C$3)+$D$25)*(1-($E$14*(($U30-'Skill to Value'!$C$3)*($E$17-$D$17)/('Skill to Value'!$D$3-'Skill to Value'!$C$3)+$D$17)-$E$28))</f>
        <v>30.982777777777777</v>
      </c>
    </row>
    <row r="31" spans="1:31" x14ac:dyDescent="0.4">
      <c r="U31" s="6">
        <f t="shared" si="1"/>
        <v>9</v>
      </c>
      <c r="V31" s="37">
        <f>((V$22-'Skill to Value'!$C$3)*($E$25-$D$25)/('Skill to Value'!$D$3-'Skill to Value'!$C$3)+$D$25)*(1-($E$14*(($U31-'Skill to Value'!$C$3)*($E$17-$D$17)/('Skill to Value'!$D$3-'Skill to Value'!$C$3)+$D$17)-$E$28))</f>
        <v>21.99388888888889</v>
      </c>
      <c r="W31" s="38">
        <f>((W$22-'Skill to Value'!$C$3)*($E$25-$D$25)/('Skill to Value'!$D$3-'Skill to Value'!$C$3)+$D$25)*(1-($E$14*(($U31-'Skill to Value'!$C$3)*($E$17-$D$17)/('Skill to Value'!$D$3-'Skill to Value'!$C$3)+$D$17)-$E$28))</f>
        <v>22.993611111111111</v>
      </c>
      <c r="X31" s="38">
        <f>((X$22-'Skill to Value'!$C$3)*($E$25-$D$25)/('Skill to Value'!$D$3-'Skill to Value'!$C$3)+$D$25)*(1-($E$14*(($U31-'Skill to Value'!$C$3)*($E$17-$D$17)/('Skill to Value'!$D$3-'Skill to Value'!$C$3)+$D$17)-$E$28))</f>
        <v>23.993333333333332</v>
      </c>
      <c r="Y31" s="38">
        <f>((Y$22-'Skill to Value'!$C$3)*($E$25-$D$25)/('Skill to Value'!$D$3-'Skill to Value'!$C$3)+$D$25)*(1-($E$14*(($U31-'Skill to Value'!$C$3)*($E$17-$D$17)/('Skill to Value'!$D$3-'Skill to Value'!$C$3)+$D$17)-$E$28))</f>
        <v>24.993055555555554</v>
      </c>
      <c r="Z31" s="38">
        <f>((Z$22-'Skill to Value'!$C$3)*($E$25-$D$25)/('Skill to Value'!$D$3-'Skill to Value'!$C$3)+$D$25)*(1-($E$14*(($U31-'Skill to Value'!$C$3)*($E$17-$D$17)/('Skill to Value'!$D$3-'Skill to Value'!$C$3)+$D$17)-$E$28))</f>
        <v>25.992777777777775</v>
      </c>
      <c r="AA31" s="38">
        <f>((AA$22-'Skill to Value'!$C$3)*($E$25-$D$25)/('Skill to Value'!$D$3-'Skill to Value'!$C$3)+$D$25)*(1-($E$14*(($U31-'Skill to Value'!$C$3)*($E$17-$D$17)/('Skill to Value'!$D$3-'Skill to Value'!$C$3)+$D$17)-$E$28))</f>
        <v>26.9925</v>
      </c>
      <c r="AB31" s="38">
        <f>((AB$22-'Skill to Value'!$C$3)*($E$25-$D$25)/('Skill to Value'!$D$3-'Skill to Value'!$C$3)+$D$25)*(1-($E$14*(($U31-'Skill to Value'!$C$3)*($E$17-$D$17)/('Skill to Value'!$D$3-'Skill to Value'!$C$3)+$D$17)-$E$28))</f>
        <v>27.992222222222221</v>
      </c>
      <c r="AC31" s="38">
        <f>((AC$22-'Skill to Value'!$C$3)*($E$25-$D$25)/('Skill to Value'!$D$3-'Skill to Value'!$C$3)+$D$25)*(1-($E$14*(($U31-'Skill to Value'!$C$3)*($E$17-$D$17)/('Skill to Value'!$D$3-'Skill to Value'!$C$3)+$D$17)-$E$28))</f>
        <v>28.991944444444442</v>
      </c>
      <c r="AD31" s="38">
        <f>((AD$22-'Skill to Value'!$C$3)*($E$25-$D$25)/('Skill to Value'!$D$3-'Skill to Value'!$C$3)+$D$25)*(1-($E$14*(($U31-'Skill to Value'!$C$3)*($E$17-$D$17)/('Skill to Value'!$D$3-'Skill to Value'!$C$3)+$D$17)-$E$28))</f>
        <v>29.991666666666667</v>
      </c>
      <c r="AE31" s="38">
        <f>((AE$22-'Skill to Value'!$C$3)*($E$25-$D$25)/('Skill to Value'!$D$3-'Skill to Value'!$C$3)+$D$25)*(1-($E$14*(($U31-'Skill to Value'!$C$3)*($E$17-$D$17)/('Skill to Value'!$D$3-'Skill to Value'!$C$3)+$D$17)-$E$28))</f>
        <v>30.991388888888888</v>
      </c>
    </row>
    <row r="32" spans="1:31" x14ac:dyDescent="0.4">
      <c r="B32" t="s">
        <v>67</v>
      </c>
      <c r="E32" s="25">
        <f ca="1">E24/E23</f>
        <v>28.592266666666667</v>
      </c>
      <c r="F32" t="s">
        <v>71</v>
      </c>
      <c r="U32" s="6">
        <f t="shared" si="1"/>
        <v>10</v>
      </c>
      <c r="V32" s="37">
        <f>((V$22-'Skill to Value'!$C$3)*($E$25-$D$25)/('Skill to Value'!$D$3-'Skill to Value'!$C$3)+$D$25)*(1-($E$14*(($U32-'Skill to Value'!$C$3)*($E$17-$D$17)/('Skill to Value'!$D$3-'Skill to Value'!$C$3)+$D$17)-$E$28))</f>
        <v>22</v>
      </c>
      <c r="W32" s="38">
        <f>((W$22-'Skill to Value'!$C$3)*($E$25-$D$25)/('Skill to Value'!$D$3-'Skill to Value'!$C$3)+$D$25)*(1-($E$14*(($U32-'Skill to Value'!$C$3)*($E$17-$D$17)/('Skill to Value'!$D$3-'Skill to Value'!$C$3)+$D$17)-$E$28))</f>
        <v>23</v>
      </c>
      <c r="X32" s="38">
        <f>((X$22-'Skill to Value'!$C$3)*($E$25-$D$25)/('Skill to Value'!$D$3-'Skill to Value'!$C$3)+$D$25)*(1-($E$14*(($U32-'Skill to Value'!$C$3)*($E$17-$D$17)/('Skill to Value'!$D$3-'Skill to Value'!$C$3)+$D$17)-$E$28))</f>
        <v>24</v>
      </c>
      <c r="Y32" s="38">
        <f>((Y$22-'Skill to Value'!$C$3)*($E$25-$D$25)/('Skill to Value'!$D$3-'Skill to Value'!$C$3)+$D$25)*(1-($E$14*(($U32-'Skill to Value'!$C$3)*($E$17-$D$17)/('Skill to Value'!$D$3-'Skill to Value'!$C$3)+$D$17)-$E$28))</f>
        <v>25</v>
      </c>
      <c r="Z32" s="38">
        <f>((Z$22-'Skill to Value'!$C$3)*($E$25-$D$25)/('Skill to Value'!$D$3-'Skill to Value'!$C$3)+$D$25)*(1-($E$14*(($U32-'Skill to Value'!$C$3)*($E$17-$D$17)/('Skill to Value'!$D$3-'Skill to Value'!$C$3)+$D$17)-$E$28))</f>
        <v>26</v>
      </c>
      <c r="AA32" s="38">
        <f>((AA$22-'Skill to Value'!$C$3)*($E$25-$D$25)/('Skill to Value'!$D$3-'Skill to Value'!$C$3)+$D$25)*(1-($E$14*(($U32-'Skill to Value'!$C$3)*($E$17-$D$17)/('Skill to Value'!$D$3-'Skill to Value'!$C$3)+$D$17)-$E$28))</f>
        <v>27</v>
      </c>
      <c r="AB32" s="38">
        <f>((AB$22-'Skill to Value'!$C$3)*($E$25-$D$25)/('Skill to Value'!$D$3-'Skill to Value'!$C$3)+$D$25)*(1-($E$14*(($U32-'Skill to Value'!$C$3)*($E$17-$D$17)/('Skill to Value'!$D$3-'Skill to Value'!$C$3)+$D$17)-$E$28))</f>
        <v>28</v>
      </c>
      <c r="AC32" s="38">
        <f>((AC$22-'Skill to Value'!$C$3)*($E$25-$D$25)/('Skill to Value'!$D$3-'Skill to Value'!$C$3)+$D$25)*(1-($E$14*(($U32-'Skill to Value'!$C$3)*($E$17-$D$17)/('Skill to Value'!$D$3-'Skill to Value'!$C$3)+$D$17)-$E$28))</f>
        <v>29</v>
      </c>
      <c r="AD32" s="38">
        <f>((AD$22-'Skill to Value'!$C$3)*($E$25-$D$25)/('Skill to Value'!$D$3-'Skill to Value'!$C$3)+$D$25)*(1-($E$14*(($U32-'Skill to Value'!$C$3)*($E$17-$D$17)/('Skill to Value'!$D$3-'Skill to Value'!$C$3)+$D$17)-$E$28))</f>
        <v>30</v>
      </c>
      <c r="AE32" s="38">
        <f>((AE$22-'Skill to Value'!$C$3)*($E$25-$D$25)/('Skill to Value'!$D$3-'Skill to Value'!$C$3)+$D$25)*(1-($E$14*(($U32-'Skill to Value'!$C$3)*($E$17-$D$17)/('Skill to Value'!$D$3-'Skill to Value'!$C$3)+$D$17)-$E$28))</f>
        <v>31</v>
      </c>
    </row>
    <row r="33" spans="1:25" x14ac:dyDescent="0.4">
      <c r="B33" t="s">
        <v>66</v>
      </c>
      <c r="E33" s="25">
        <f ca="1">E32*2.23694</f>
        <v>63.959184997333338</v>
      </c>
    </row>
    <row r="34" spans="1:25" x14ac:dyDescent="0.4">
      <c r="U34" t="s">
        <v>81</v>
      </c>
      <c r="Y34" s="25">
        <f>Z27</f>
        <v>25.963888888888889</v>
      </c>
    </row>
    <row r="35" spans="1:25" x14ac:dyDescent="0.4">
      <c r="U35" t="s">
        <v>80</v>
      </c>
      <c r="Y35" s="25">
        <f>(($U27-'Skill to Value'!$C$3)*($E$17-$D$17)/('Skill to Value'!$D$3-'Skill to Value'!$C$3)+$D$17)</f>
        <v>5.5555555555555559E-2</v>
      </c>
    </row>
    <row r="36" spans="1:25" x14ac:dyDescent="0.4">
      <c r="U36" t="s">
        <v>82</v>
      </c>
      <c r="Y36" s="25">
        <f>((Z$22-'Skill to Value'!$C$3)*($E$25-$D$25)/('Skill to Value'!$D$3-'Skill to Value'!$C$3)+$D$25)</f>
        <v>26</v>
      </c>
    </row>
    <row r="37" spans="1:25" x14ac:dyDescent="0.4">
      <c r="B37" t="s">
        <v>62</v>
      </c>
    </row>
    <row r="38" spans="1:25" ht="20.05" customHeight="1" x14ac:dyDescent="0.4">
      <c r="A38" s="6" t="s">
        <v>63</v>
      </c>
      <c r="B38" s="7">
        <v>0</v>
      </c>
      <c r="C38" s="7">
        <f>B38+0.1</f>
        <v>0.1</v>
      </c>
      <c r="D38" s="13">
        <f t="shared" ref="D38:L38" si="2">C38+0.1</f>
        <v>0.2</v>
      </c>
      <c r="E38" s="14">
        <f t="shared" si="2"/>
        <v>0.30000000000000004</v>
      </c>
      <c r="F38" s="14">
        <f t="shared" si="2"/>
        <v>0.4</v>
      </c>
      <c r="G38" s="14">
        <f t="shared" si="2"/>
        <v>0.5</v>
      </c>
      <c r="H38" s="14">
        <f t="shared" si="2"/>
        <v>0.6</v>
      </c>
      <c r="I38" s="14">
        <f t="shared" si="2"/>
        <v>0.7</v>
      </c>
      <c r="J38" s="15">
        <f t="shared" si="2"/>
        <v>0.79999999999999993</v>
      </c>
      <c r="K38" s="7">
        <f t="shared" si="2"/>
        <v>0.89999999999999991</v>
      </c>
      <c r="L38" s="7">
        <f t="shared" si="2"/>
        <v>0.99999999999999989</v>
      </c>
      <c r="U38" t="s">
        <v>83</v>
      </c>
    </row>
    <row r="39" spans="1:25" ht="20.05" customHeight="1" x14ac:dyDescent="0.4">
      <c r="A39" s="6">
        <v>1</v>
      </c>
      <c r="B39" s="10">
        <f>ABS(B$38-$E$13)*(($A39-'Skill to Value'!$C$3)*($D$17-$E$17)/('Skill to Value'!$D$3-'Skill to Value'!$C$3)+$E$17)</f>
        <v>0</v>
      </c>
      <c r="C39" s="8">
        <f>ABS(C$38-$E$13)*(($A39-'Skill to Value'!$C$3)*($D$17-$E$17)/('Skill to Value'!$D$3-'Skill to Value'!$C$3)+$E$17)</f>
        <v>0</v>
      </c>
      <c r="D39" s="16">
        <f>ABS(D$38-$E$13)*(($A39-'Skill to Value'!$C$3)*($D$17-$E$17)/('Skill to Value'!$D$3-'Skill to Value'!$C$3)+$E$17)</f>
        <v>0</v>
      </c>
      <c r="E39" s="17">
        <f>ABS(E$38-$E$13)*(($A39-'Skill to Value'!$C$3)*($D$17-$E$17)/('Skill to Value'!$D$3-'Skill to Value'!$C$3)+$E$17)</f>
        <v>0</v>
      </c>
      <c r="F39" s="17">
        <f>ABS(F$38-$E$13)*(($A39-'Skill to Value'!$C$3)*($D$17-$E$17)/('Skill to Value'!$D$3-'Skill to Value'!$C$3)+$E$17)</f>
        <v>0</v>
      </c>
      <c r="G39" s="17">
        <f>ABS(G$38-$E$13)*(($A39-'Skill to Value'!$C$3)*($D$17-$E$17)/('Skill to Value'!$D$3-'Skill to Value'!$C$3)+$E$17)</f>
        <v>0</v>
      </c>
      <c r="H39" s="17">
        <f>ABS(H$38-$E$13)*(($A39-'Skill to Value'!$C$3)*($D$17-$E$17)/('Skill to Value'!$D$3-'Skill to Value'!$C$3)+$E$17)</f>
        <v>0</v>
      </c>
      <c r="I39" s="17">
        <f>ABS(I$38-$E$13)*(($A39-'Skill to Value'!$C$3)*($D$17-$E$17)/('Skill to Value'!$D$3-'Skill to Value'!$C$3)+$E$17)</f>
        <v>0</v>
      </c>
      <c r="J39" s="18">
        <f>ABS(J$38-$E$13)*(($A39-'Skill to Value'!$C$3)*($D$17-$E$17)/('Skill to Value'!$D$3-'Skill to Value'!$C$3)+$E$17)</f>
        <v>0</v>
      </c>
      <c r="K39" s="8">
        <f>ABS(K$38-$E$13)*(($A39-'Skill to Value'!$C$3)*($D$17-$E$17)/('Skill to Value'!$D$3-'Skill to Value'!$C$3)+$E$17)</f>
        <v>0</v>
      </c>
      <c r="L39" s="8">
        <f>ABS(L$38-$E$13)*(($A39-'Skill to Value'!$C$3)*($D$17-$E$17)/('Skill to Value'!$D$3-'Skill to Value'!$C$3)+$E$17)</f>
        <v>0</v>
      </c>
    </row>
    <row r="40" spans="1:25" ht="20.05" customHeight="1" x14ac:dyDescent="0.4">
      <c r="A40" s="6">
        <f>A39+1</f>
        <v>2</v>
      </c>
      <c r="B40" s="11">
        <f>ABS(B$38-$E$13)*(($A40-'Skill to Value'!$C$3)*($D$17-$E$17)/('Skill to Value'!$D$3-'Skill to Value'!$C$3)+$E$17)</f>
        <v>6.9444444444444449E-3</v>
      </c>
      <c r="C40" s="9">
        <f>ABS(C$38-$E$13)*(($A40-'Skill to Value'!$C$3)*($D$17-$E$17)/('Skill to Value'!$D$3-'Skill to Value'!$C$3)+$E$17)</f>
        <v>5.8333333333333336E-3</v>
      </c>
      <c r="D40" s="19">
        <f>ABS(D$38-$E$13)*(($A40-'Skill to Value'!$C$3)*($D$17-$E$17)/('Skill to Value'!$D$3-'Skill to Value'!$C$3)+$E$17)</f>
        <v>4.7222222222222223E-3</v>
      </c>
      <c r="E40" s="20">
        <f>ABS(E$38-$E$13)*(($A40-'Skill to Value'!$C$3)*($D$17-$E$17)/('Skill to Value'!$D$3-'Skill to Value'!$C$3)+$E$17)</f>
        <v>3.6111111111111109E-3</v>
      </c>
      <c r="F40" s="20">
        <f>ABS(F$38-$E$13)*(($A40-'Skill to Value'!$C$3)*($D$17-$E$17)/('Skill to Value'!$D$3-'Skill to Value'!$C$3)+$E$17)</f>
        <v>2.5000000000000001E-3</v>
      </c>
      <c r="G40" s="20">
        <f>ABS(G$38-$E$13)*(($A40-'Skill to Value'!$C$3)*($D$17-$E$17)/('Skill to Value'!$D$3-'Skill to Value'!$C$3)+$E$17)</f>
        <v>1.3888888888888889E-3</v>
      </c>
      <c r="H40" s="20">
        <f>ABS(H$38-$E$13)*(($A40-'Skill to Value'!$C$3)*($D$17-$E$17)/('Skill to Value'!$D$3-'Skill to Value'!$C$3)+$E$17)</f>
        <v>2.7777777777777805E-4</v>
      </c>
      <c r="I40" s="20">
        <f>ABS(I$38-$E$13)*(($A40-'Skill to Value'!$C$3)*($D$17-$E$17)/('Skill to Value'!$D$3-'Skill to Value'!$C$3)+$E$17)</f>
        <v>8.3333333333333284E-4</v>
      </c>
      <c r="J40" s="21">
        <f>ABS(J$38-$E$13)*(($A40-'Skill to Value'!$C$3)*($D$17-$E$17)/('Skill to Value'!$D$3-'Skill to Value'!$C$3)+$E$17)</f>
        <v>1.9444444444444437E-3</v>
      </c>
      <c r="K40" s="9">
        <f>ABS(K$38-$E$13)*(($A40-'Skill to Value'!$C$3)*($D$17-$E$17)/('Skill to Value'!$D$3-'Skill to Value'!$C$3)+$E$17)</f>
        <v>3.0555555555555548E-3</v>
      </c>
      <c r="L40" s="9">
        <f>ABS(L$38-$E$13)*(($A40-'Skill to Value'!$C$3)*($D$17-$E$17)/('Skill to Value'!$D$3-'Skill to Value'!$C$3)+$E$17)</f>
        <v>4.1666666666666657E-3</v>
      </c>
    </row>
    <row r="41" spans="1:25" ht="20.05" customHeight="1" x14ac:dyDescent="0.4">
      <c r="A41" s="6">
        <f t="shared" ref="A41:A48" si="3">A40+1</f>
        <v>3</v>
      </c>
      <c r="B41" s="11">
        <f>ABS(B$38-$E$13)*(($A41-'Skill to Value'!$C$3)*($D$17-$E$17)/('Skill to Value'!$D$3-'Skill to Value'!$C$3)+$E$17)</f>
        <v>1.388888888888889E-2</v>
      </c>
      <c r="C41" s="9">
        <f>ABS(C$38-$E$13)*(($A41-'Skill to Value'!$C$3)*($D$17-$E$17)/('Skill to Value'!$D$3-'Skill to Value'!$C$3)+$E$17)</f>
        <v>1.1666666666666667E-2</v>
      </c>
      <c r="D41" s="19">
        <f>ABS(D$38-$E$13)*(($A41-'Skill to Value'!$C$3)*($D$17-$E$17)/('Skill to Value'!$D$3-'Skill to Value'!$C$3)+$E$17)</f>
        <v>9.4444444444444445E-3</v>
      </c>
      <c r="E41" s="20">
        <f>ABS(E$38-$E$13)*(($A41-'Skill to Value'!$C$3)*($D$17-$E$17)/('Skill to Value'!$D$3-'Skill to Value'!$C$3)+$E$17)</f>
        <v>7.2222222222222219E-3</v>
      </c>
      <c r="F41" s="20">
        <f>ABS(F$38-$E$13)*(($A41-'Skill to Value'!$C$3)*($D$17-$E$17)/('Skill to Value'!$D$3-'Skill to Value'!$C$3)+$E$17)</f>
        <v>5.0000000000000001E-3</v>
      </c>
      <c r="G41" s="20">
        <f>ABS(G$38-$E$13)*(($A41-'Skill to Value'!$C$3)*($D$17-$E$17)/('Skill to Value'!$D$3-'Skill to Value'!$C$3)+$E$17)</f>
        <v>2.7777777777777779E-3</v>
      </c>
      <c r="H41" s="20">
        <f>ABS(H$38-$E$13)*(($A41-'Skill to Value'!$C$3)*($D$17-$E$17)/('Skill to Value'!$D$3-'Skill to Value'!$C$3)+$E$17)</f>
        <v>5.555555555555561E-4</v>
      </c>
      <c r="I41" s="20">
        <f>ABS(I$38-$E$13)*(($A41-'Skill to Value'!$C$3)*($D$17-$E$17)/('Skill to Value'!$D$3-'Skill to Value'!$C$3)+$E$17)</f>
        <v>1.6666666666666657E-3</v>
      </c>
      <c r="J41" s="21">
        <f>ABS(J$38-$E$13)*(($A41-'Skill to Value'!$C$3)*($D$17-$E$17)/('Skill to Value'!$D$3-'Skill to Value'!$C$3)+$E$17)</f>
        <v>3.8888888888888875E-3</v>
      </c>
      <c r="K41" s="9">
        <f>ABS(K$38-$E$13)*(($A41-'Skill to Value'!$C$3)*($D$17-$E$17)/('Skill to Value'!$D$3-'Skill to Value'!$C$3)+$E$17)</f>
        <v>6.1111111111111097E-3</v>
      </c>
      <c r="L41" s="9">
        <f>ABS(L$38-$E$13)*(($A41-'Skill to Value'!$C$3)*($D$17-$E$17)/('Skill to Value'!$D$3-'Skill to Value'!$C$3)+$E$17)</f>
        <v>8.3333333333333315E-3</v>
      </c>
    </row>
    <row r="42" spans="1:25" ht="20.05" customHeight="1" x14ac:dyDescent="0.4">
      <c r="A42" s="6">
        <f t="shared" si="3"/>
        <v>4</v>
      </c>
      <c r="B42" s="11">
        <f>ABS(B$38-$E$13)*(($A42-'Skill to Value'!$C$3)*($D$17-$E$17)/('Skill to Value'!$D$3-'Skill to Value'!$C$3)+$E$17)</f>
        <v>2.0833333333333336E-2</v>
      </c>
      <c r="C42" s="9">
        <f>ABS(C$38-$E$13)*(($A42-'Skill to Value'!$C$3)*($D$17-$E$17)/('Skill to Value'!$D$3-'Skill to Value'!$C$3)+$E$17)</f>
        <v>1.7500000000000005E-2</v>
      </c>
      <c r="D42" s="19">
        <f>ABS(D$38-$E$13)*(($A42-'Skill to Value'!$C$3)*($D$17-$E$17)/('Skill to Value'!$D$3-'Skill to Value'!$C$3)+$E$17)</f>
        <v>1.4166666666666669E-2</v>
      </c>
      <c r="E42" s="20">
        <f>ABS(E$38-$E$13)*(($A42-'Skill to Value'!$C$3)*($D$17-$E$17)/('Skill to Value'!$D$3-'Skill to Value'!$C$3)+$E$17)</f>
        <v>1.0833333333333334E-2</v>
      </c>
      <c r="F42" s="20">
        <f>ABS(F$38-$E$13)*(($A42-'Skill to Value'!$C$3)*($D$17-$E$17)/('Skill to Value'!$D$3-'Skill to Value'!$C$3)+$E$17)</f>
        <v>7.5000000000000006E-3</v>
      </c>
      <c r="G42" s="20">
        <f>ABS(G$38-$E$13)*(($A42-'Skill to Value'!$C$3)*($D$17-$E$17)/('Skill to Value'!$D$3-'Skill to Value'!$C$3)+$E$17)</f>
        <v>4.1666666666666675E-3</v>
      </c>
      <c r="H42" s="20">
        <f>ABS(H$38-$E$13)*(($A42-'Skill to Value'!$C$3)*($D$17-$E$17)/('Skill to Value'!$D$3-'Skill to Value'!$C$3)+$E$17)</f>
        <v>8.3333333333333425E-4</v>
      </c>
      <c r="I42" s="20">
        <f>ABS(I$38-$E$13)*(($A42-'Skill to Value'!$C$3)*($D$17-$E$17)/('Skill to Value'!$D$3-'Skill to Value'!$C$3)+$E$17)</f>
        <v>2.4999999999999992E-3</v>
      </c>
      <c r="J42" s="21">
        <f>ABS(J$38-$E$13)*(($A42-'Skill to Value'!$C$3)*($D$17-$E$17)/('Skill to Value'!$D$3-'Skill to Value'!$C$3)+$E$17)</f>
        <v>5.8333333333333319E-3</v>
      </c>
      <c r="K42" s="9">
        <f>ABS(K$38-$E$13)*(($A42-'Skill to Value'!$C$3)*($D$17-$E$17)/('Skill to Value'!$D$3-'Skill to Value'!$C$3)+$E$17)</f>
        <v>9.166666666666665E-3</v>
      </c>
      <c r="L42" s="9">
        <f>ABS(L$38-$E$13)*(($A42-'Skill to Value'!$C$3)*($D$17-$E$17)/('Skill to Value'!$D$3-'Skill to Value'!$C$3)+$E$17)</f>
        <v>1.2499999999999999E-2</v>
      </c>
    </row>
    <row r="43" spans="1:25" ht="20.05" customHeight="1" x14ac:dyDescent="0.4">
      <c r="A43" s="6">
        <f t="shared" si="3"/>
        <v>5</v>
      </c>
      <c r="B43" s="11">
        <f>ABS(B$38-$E$13)*(($A43-'Skill to Value'!$C$3)*($D$17-$E$17)/('Skill to Value'!$D$3-'Skill to Value'!$C$3)+$E$17)</f>
        <v>2.777777777777778E-2</v>
      </c>
      <c r="C43" s="9">
        <f>ABS(C$38-$E$13)*(($A43-'Skill to Value'!$C$3)*($D$17-$E$17)/('Skill to Value'!$D$3-'Skill to Value'!$C$3)+$E$17)</f>
        <v>2.3333333333333334E-2</v>
      </c>
      <c r="D43" s="19">
        <f>ABS(D$38-$E$13)*(($A43-'Skill to Value'!$C$3)*($D$17-$E$17)/('Skill to Value'!$D$3-'Skill to Value'!$C$3)+$E$17)</f>
        <v>1.8888888888888889E-2</v>
      </c>
      <c r="E43" s="20">
        <f>ABS(E$38-$E$13)*(($A43-'Skill to Value'!$C$3)*($D$17-$E$17)/('Skill to Value'!$D$3-'Skill to Value'!$C$3)+$E$17)</f>
        <v>1.4444444444444444E-2</v>
      </c>
      <c r="F43" s="20">
        <f>ABS(F$38-$E$13)*(($A43-'Skill to Value'!$C$3)*($D$17-$E$17)/('Skill to Value'!$D$3-'Skill to Value'!$C$3)+$E$17)</f>
        <v>0.01</v>
      </c>
      <c r="G43" s="20">
        <f>ABS(G$38-$E$13)*(($A43-'Skill to Value'!$C$3)*($D$17-$E$17)/('Skill to Value'!$D$3-'Skill to Value'!$C$3)+$E$17)</f>
        <v>5.5555555555555558E-3</v>
      </c>
      <c r="H43" s="20">
        <f>ABS(H$38-$E$13)*(($A43-'Skill to Value'!$C$3)*($D$17-$E$17)/('Skill to Value'!$D$3-'Skill to Value'!$C$3)+$E$17)</f>
        <v>1.1111111111111122E-3</v>
      </c>
      <c r="I43" s="20">
        <f>ABS(I$38-$E$13)*(($A43-'Skill to Value'!$C$3)*($D$17-$E$17)/('Skill to Value'!$D$3-'Skill to Value'!$C$3)+$E$17)</f>
        <v>3.3333333333333314E-3</v>
      </c>
      <c r="J43" s="21">
        <f>ABS(J$38-$E$13)*(($A43-'Skill to Value'!$C$3)*($D$17-$E$17)/('Skill to Value'!$D$3-'Skill to Value'!$C$3)+$E$17)</f>
        <v>7.777777777777775E-3</v>
      </c>
      <c r="K43" s="9">
        <f>ABS(K$38-$E$13)*(($A43-'Skill to Value'!$C$3)*($D$17-$E$17)/('Skill to Value'!$D$3-'Skill to Value'!$C$3)+$E$17)</f>
        <v>1.2222222222222219E-2</v>
      </c>
      <c r="L43" s="9">
        <f>ABS(L$38-$E$13)*(($A43-'Skill to Value'!$C$3)*($D$17-$E$17)/('Skill to Value'!$D$3-'Skill to Value'!$C$3)+$E$17)</f>
        <v>1.6666666666666663E-2</v>
      </c>
    </row>
    <row r="44" spans="1:25" ht="20.05" customHeight="1" x14ac:dyDescent="0.4">
      <c r="A44" s="6">
        <f t="shared" si="3"/>
        <v>6</v>
      </c>
      <c r="B44" s="11">
        <f>ABS(B$38-$E$13)*(($A44-'Skill to Value'!$C$3)*($D$17-$E$17)/('Skill to Value'!$D$3-'Skill to Value'!$C$3)+$E$17)</f>
        <v>3.4722222222222224E-2</v>
      </c>
      <c r="C44" s="9">
        <f>ABS(C$38-$E$13)*(($A44-'Skill to Value'!$C$3)*($D$17-$E$17)/('Skill to Value'!$D$3-'Skill to Value'!$C$3)+$E$17)</f>
        <v>2.9166666666666667E-2</v>
      </c>
      <c r="D44" s="19">
        <f>ABS(D$38-$E$13)*(($A44-'Skill to Value'!$C$3)*($D$17-$E$17)/('Skill to Value'!$D$3-'Skill to Value'!$C$3)+$E$17)</f>
        <v>2.361111111111111E-2</v>
      </c>
      <c r="E44" s="20">
        <f>ABS(E$38-$E$13)*(($A44-'Skill to Value'!$C$3)*($D$17-$E$17)/('Skill to Value'!$D$3-'Skill to Value'!$C$3)+$E$17)</f>
        <v>1.805555555555555E-2</v>
      </c>
      <c r="F44" s="20">
        <f>ABS(F$38-$E$13)*(($A44-'Skill to Value'!$C$3)*($D$17-$E$17)/('Skill to Value'!$D$3-'Skill to Value'!$C$3)+$E$17)</f>
        <v>1.2499999999999997E-2</v>
      </c>
      <c r="G44" s="20">
        <f>ABS(G$38-$E$13)*(($A44-'Skill to Value'!$C$3)*($D$17-$E$17)/('Skill to Value'!$D$3-'Skill to Value'!$C$3)+$E$17)</f>
        <v>6.9444444444444441E-3</v>
      </c>
      <c r="H44" s="20">
        <f>ABS(H$38-$E$13)*(($A44-'Skill to Value'!$C$3)*($D$17-$E$17)/('Skill to Value'!$D$3-'Skill to Value'!$C$3)+$E$17)</f>
        <v>1.38888888888889E-3</v>
      </c>
      <c r="I44" s="20">
        <f>ABS(I$38-$E$13)*(($A44-'Skill to Value'!$C$3)*($D$17-$E$17)/('Skill to Value'!$D$3-'Skill to Value'!$C$3)+$E$17)</f>
        <v>4.166666666666664E-3</v>
      </c>
      <c r="J44" s="21">
        <f>ABS(J$38-$E$13)*(($A44-'Skill to Value'!$C$3)*($D$17-$E$17)/('Skill to Value'!$D$3-'Skill to Value'!$C$3)+$E$17)</f>
        <v>9.7222222222222172E-3</v>
      </c>
      <c r="K44" s="9">
        <f>ABS(K$38-$E$13)*(($A44-'Skill to Value'!$C$3)*($D$17-$E$17)/('Skill to Value'!$D$3-'Skill to Value'!$C$3)+$E$17)</f>
        <v>1.5277777777777772E-2</v>
      </c>
      <c r="L44" s="9">
        <f>ABS(L$38-$E$13)*(($A44-'Skill to Value'!$C$3)*($D$17-$E$17)/('Skill to Value'!$D$3-'Skill to Value'!$C$3)+$E$17)</f>
        <v>2.0833333333333325E-2</v>
      </c>
    </row>
    <row r="45" spans="1:25" ht="20.05" customHeight="1" x14ac:dyDescent="0.4">
      <c r="A45" s="6">
        <f t="shared" si="3"/>
        <v>7</v>
      </c>
      <c r="B45" s="11">
        <f>ABS(B$38-$E$13)*(($A45-'Skill to Value'!$C$3)*($D$17-$E$17)/('Skill to Value'!$D$3-'Skill to Value'!$C$3)+$E$17)</f>
        <v>4.1666666666666671E-2</v>
      </c>
      <c r="C45" s="9">
        <f>ABS(C$38-$E$13)*(($A45-'Skill to Value'!$C$3)*($D$17-$E$17)/('Skill to Value'!$D$3-'Skill to Value'!$C$3)+$E$17)</f>
        <v>3.500000000000001E-2</v>
      </c>
      <c r="D45" s="19">
        <f>ABS(D$38-$E$13)*(($A45-'Skill to Value'!$C$3)*($D$17-$E$17)/('Skill to Value'!$D$3-'Skill to Value'!$C$3)+$E$17)</f>
        <v>2.8333333333333339E-2</v>
      </c>
      <c r="E45" s="20">
        <f>ABS(E$38-$E$13)*(($A45-'Skill to Value'!$C$3)*($D$17-$E$17)/('Skill to Value'!$D$3-'Skill to Value'!$C$3)+$E$17)</f>
        <v>2.1666666666666667E-2</v>
      </c>
      <c r="F45" s="20">
        <f>ABS(F$38-$E$13)*(($A45-'Skill to Value'!$C$3)*($D$17-$E$17)/('Skill to Value'!$D$3-'Skill to Value'!$C$3)+$E$17)</f>
        <v>1.5000000000000001E-2</v>
      </c>
      <c r="G45" s="20">
        <f>ABS(G$38-$E$13)*(($A45-'Skill to Value'!$C$3)*($D$17-$E$17)/('Skill to Value'!$D$3-'Skill to Value'!$C$3)+$E$17)</f>
        <v>8.333333333333335E-3</v>
      </c>
      <c r="H45" s="20">
        <f>ABS(H$38-$E$13)*(($A45-'Skill to Value'!$C$3)*($D$17-$E$17)/('Skill to Value'!$D$3-'Skill to Value'!$C$3)+$E$17)</f>
        <v>1.6666666666666685E-3</v>
      </c>
      <c r="I45" s="20">
        <f>ABS(I$38-$E$13)*(($A45-'Skill to Value'!$C$3)*($D$17-$E$17)/('Skill to Value'!$D$3-'Skill to Value'!$C$3)+$E$17)</f>
        <v>4.9999999999999984E-3</v>
      </c>
      <c r="J45" s="21">
        <f>ABS(J$38-$E$13)*(($A45-'Skill to Value'!$C$3)*($D$17-$E$17)/('Skill to Value'!$D$3-'Skill to Value'!$C$3)+$E$17)</f>
        <v>1.1666666666666664E-2</v>
      </c>
      <c r="K45" s="9">
        <f>ABS(K$38-$E$13)*(($A45-'Skill to Value'!$C$3)*($D$17-$E$17)/('Skill to Value'!$D$3-'Skill to Value'!$C$3)+$E$17)</f>
        <v>1.833333333333333E-2</v>
      </c>
      <c r="L45" s="9">
        <f>ABS(L$38-$E$13)*(($A45-'Skill to Value'!$C$3)*($D$17-$E$17)/('Skill to Value'!$D$3-'Skill to Value'!$C$3)+$E$17)</f>
        <v>2.4999999999999998E-2</v>
      </c>
    </row>
    <row r="46" spans="1:25" ht="20.05" customHeight="1" x14ac:dyDescent="0.4">
      <c r="A46" s="6">
        <f t="shared" si="3"/>
        <v>8</v>
      </c>
      <c r="B46" s="11">
        <f>ABS(B$38-$E$13)*(($A46-'Skill to Value'!$C$3)*($D$17-$E$17)/('Skill to Value'!$D$3-'Skill to Value'!$C$3)+$E$17)</f>
        <v>4.8611111111111112E-2</v>
      </c>
      <c r="C46" s="9">
        <f>ABS(C$38-$E$13)*(($A46-'Skill to Value'!$C$3)*($D$17-$E$17)/('Skill to Value'!$D$3-'Skill to Value'!$C$3)+$E$17)</f>
        <v>4.0833333333333333E-2</v>
      </c>
      <c r="D46" s="19">
        <f>ABS(D$38-$E$13)*(($A46-'Skill to Value'!$C$3)*($D$17-$E$17)/('Skill to Value'!$D$3-'Skill to Value'!$C$3)+$E$17)</f>
        <v>3.3055555555555553E-2</v>
      </c>
      <c r="E46" s="20">
        <f>ABS(E$38-$E$13)*(($A46-'Skill to Value'!$C$3)*($D$17-$E$17)/('Skill to Value'!$D$3-'Skill to Value'!$C$3)+$E$17)</f>
        <v>2.5277777777777774E-2</v>
      </c>
      <c r="F46" s="20">
        <f>ABS(F$38-$E$13)*(($A46-'Skill to Value'!$C$3)*($D$17-$E$17)/('Skill to Value'!$D$3-'Skill to Value'!$C$3)+$E$17)</f>
        <v>1.7499999999999998E-2</v>
      </c>
      <c r="G46" s="20">
        <f>ABS(G$38-$E$13)*(($A46-'Skill to Value'!$C$3)*($D$17-$E$17)/('Skill to Value'!$D$3-'Skill to Value'!$C$3)+$E$17)</f>
        <v>9.7222222222222224E-3</v>
      </c>
      <c r="H46" s="20">
        <f>ABS(H$38-$E$13)*(($A46-'Skill to Value'!$C$3)*($D$17-$E$17)/('Skill to Value'!$D$3-'Skill to Value'!$C$3)+$E$17)</f>
        <v>1.9444444444444461E-3</v>
      </c>
      <c r="I46" s="20">
        <f>ABS(I$38-$E$13)*(($A46-'Skill to Value'!$C$3)*($D$17-$E$17)/('Skill to Value'!$D$3-'Skill to Value'!$C$3)+$E$17)</f>
        <v>5.8333333333333301E-3</v>
      </c>
      <c r="J46" s="21">
        <f>ABS(J$38-$E$13)*(($A46-'Skill to Value'!$C$3)*($D$17-$E$17)/('Skill to Value'!$D$3-'Skill to Value'!$C$3)+$E$17)</f>
        <v>1.3611111111111107E-2</v>
      </c>
      <c r="K46" s="9">
        <f>ABS(K$38-$E$13)*(($A46-'Skill to Value'!$C$3)*($D$17-$E$17)/('Skill to Value'!$D$3-'Skill to Value'!$C$3)+$E$17)</f>
        <v>2.1388888888888881E-2</v>
      </c>
      <c r="L46" s="9">
        <f>ABS(L$38-$E$13)*(($A46-'Skill to Value'!$C$3)*($D$17-$E$17)/('Skill to Value'!$D$3-'Skill to Value'!$C$3)+$E$17)</f>
        <v>2.916666666666666E-2</v>
      </c>
    </row>
    <row r="47" spans="1:25" ht="20.05" customHeight="1" x14ac:dyDescent="0.4">
      <c r="A47" s="6">
        <f t="shared" si="3"/>
        <v>9</v>
      </c>
      <c r="B47" s="11">
        <f>ABS(B$38-$E$13)*(($A47-'Skill to Value'!$C$3)*($D$17-$E$17)/('Skill to Value'!$D$3-'Skill to Value'!$C$3)+$E$17)</f>
        <v>5.5555555555555559E-2</v>
      </c>
      <c r="C47" s="9">
        <f>ABS(C$38-$E$13)*(($A47-'Skill to Value'!$C$3)*($D$17-$E$17)/('Skill to Value'!$D$3-'Skill to Value'!$C$3)+$E$17)</f>
        <v>4.6666666666666669E-2</v>
      </c>
      <c r="D47" s="19">
        <f>ABS(D$38-$E$13)*(($A47-'Skill to Value'!$C$3)*($D$17-$E$17)/('Skill to Value'!$D$3-'Skill to Value'!$C$3)+$E$17)</f>
        <v>3.7777777777777778E-2</v>
      </c>
      <c r="E47" s="20">
        <f>ABS(E$38-$E$13)*(($A47-'Skill to Value'!$C$3)*($D$17-$E$17)/('Skill to Value'!$D$3-'Skill to Value'!$C$3)+$E$17)</f>
        <v>2.8888888888888888E-2</v>
      </c>
      <c r="F47" s="20">
        <f>ABS(F$38-$E$13)*(($A47-'Skill to Value'!$C$3)*($D$17-$E$17)/('Skill to Value'!$D$3-'Skill to Value'!$C$3)+$E$17)</f>
        <v>0.02</v>
      </c>
      <c r="G47" s="20">
        <f>ABS(G$38-$E$13)*(($A47-'Skill to Value'!$C$3)*($D$17-$E$17)/('Skill to Value'!$D$3-'Skill to Value'!$C$3)+$E$17)</f>
        <v>1.1111111111111112E-2</v>
      </c>
      <c r="H47" s="20">
        <f>ABS(H$38-$E$13)*(($A47-'Skill to Value'!$C$3)*($D$17-$E$17)/('Skill to Value'!$D$3-'Skill to Value'!$C$3)+$E$17)</f>
        <v>2.2222222222222244E-3</v>
      </c>
      <c r="I47" s="20">
        <f>ABS(I$38-$E$13)*(($A47-'Skill to Value'!$C$3)*($D$17-$E$17)/('Skill to Value'!$D$3-'Skill to Value'!$C$3)+$E$17)</f>
        <v>6.6666666666666628E-3</v>
      </c>
      <c r="J47" s="21">
        <f>ABS(J$38-$E$13)*(($A47-'Skill to Value'!$C$3)*($D$17-$E$17)/('Skill to Value'!$D$3-'Skill to Value'!$C$3)+$E$17)</f>
        <v>1.555555555555555E-2</v>
      </c>
      <c r="K47" s="9">
        <f>ABS(K$38-$E$13)*(($A47-'Skill to Value'!$C$3)*($D$17-$E$17)/('Skill to Value'!$D$3-'Skill to Value'!$C$3)+$E$17)</f>
        <v>2.4444444444444439E-2</v>
      </c>
      <c r="L47" s="9">
        <f>ABS(L$38-$E$13)*(($A47-'Skill to Value'!$C$3)*($D$17-$E$17)/('Skill to Value'!$D$3-'Skill to Value'!$C$3)+$E$17)</f>
        <v>3.3333333333333326E-2</v>
      </c>
    </row>
    <row r="48" spans="1:25" ht="20.05" customHeight="1" x14ac:dyDescent="0.4">
      <c r="A48" s="6">
        <f t="shared" si="3"/>
        <v>10</v>
      </c>
      <c r="B48" s="11">
        <f>ABS(B$38-$E$13)*(($A48-'Skill to Value'!$C$3)*($D$17-$E$17)/('Skill to Value'!$D$3-'Skill to Value'!$C$3)+$E$17)</f>
        <v>6.25E-2</v>
      </c>
      <c r="C48" s="9">
        <f>ABS(C$38-$E$13)*(($A48-'Skill to Value'!$C$3)*($D$17-$E$17)/('Skill to Value'!$D$3-'Skill to Value'!$C$3)+$E$17)</f>
        <v>5.2500000000000005E-2</v>
      </c>
      <c r="D48" s="22">
        <f>ABS(D$38-$E$13)*(($A48-'Skill to Value'!$C$3)*($D$17-$E$17)/('Skill to Value'!$D$3-'Skill to Value'!$C$3)+$E$17)</f>
        <v>4.2500000000000003E-2</v>
      </c>
      <c r="E48" s="23">
        <f>ABS(E$38-$E$13)*(($A48-'Skill to Value'!$C$3)*($D$17-$E$17)/('Skill to Value'!$D$3-'Skill to Value'!$C$3)+$E$17)</f>
        <v>3.2499999999999994E-2</v>
      </c>
      <c r="F48" s="23">
        <f>ABS(F$38-$E$13)*(($A48-'Skill to Value'!$C$3)*($D$17-$E$17)/('Skill to Value'!$D$3-'Skill to Value'!$C$3)+$E$17)</f>
        <v>2.2499999999999999E-2</v>
      </c>
      <c r="G48" s="23">
        <f>ABS(G$38-$E$13)*(($A48-'Skill to Value'!$C$3)*($D$17-$E$17)/('Skill to Value'!$D$3-'Skill to Value'!$C$3)+$E$17)</f>
        <v>1.2500000000000001E-2</v>
      </c>
      <c r="H48" s="23">
        <f>ABS(H$38-$E$13)*(($A48-'Skill to Value'!$C$3)*($D$17-$E$17)/('Skill to Value'!$D$3-'Skill to Value'!$C$3)+$E$17)</f>
        <v>2.5000000000000022E-3</v>
      </c>
      <c r="I48" s="23">
        <f>ABS(I$38-$E$13)*(($A48-'Skill to Value'!$C$3)*($D$17-$E$17)/('Skill to Value'!$D$3-'Skill to Value'!$C$3)+$E$17)</f>
        <v>7.4999999999999963E-3</v>
      </c>
      <c r="J48" s="24">
        <f>ABS(J$38-$E$13)*(($A48-'Skill to Value'!$C$3)*($D$17-$E$17)/('Skill to Value'!$D$3-'Skill to Value'!$C$3)+$E$17)</f>
        <v>1.7499999999999995E-2</v>
      </c>
      <c r="K48" s="9">
        <f>ABS(K$38-$E$13)*(($A48-'Skill to Value'!$C$3)*($D$17-$E$17)/('Skill to Value'!$D$3-'Skill to Value'!$C$3)+$E$17)</f>
        <v>2.7499999999999993E-2</v>
      </c>
      <c r="L48" s="9">
        <f>ABS(L$38-$E$13)*(($A48-'Skill to Value'!$C$3)*($D$17-$E$17)/('Skill to Value'!$D$3-'Skill to Value'!$C$3)+$E$17)</f>
        <v>3.7499999999999992E-2</v>
      </c>
    </row>
    <row r="49" spans="1:12" x14ac:dyDescent="0.4">
      <c r="L49" s="30" t="str">
        <f>"Var: "&amp;TEXT(_xlfn.VAR.P(B39:L48),"0.00000")</f>
        <v>Var: 0.00020</v>
      </c>
    </row>
    <row r="50" spans="1:12" x14ac:dyDescent="0.4">
      <c r="A50" t="s">
        <v>72</v>
      </c>
      <c r="B50">
        <v>1</v>
      </c>
      <c r="C50">
        <v>25</v>
      </c>
    </row>
    <row r="51" spans="1:12" x14ac:dyDescent="0.4">
      <c r="B51" s="28">
        <v>0.2</v>
      </c>
      <c r="C51" s="29">
        <f>(C$50-B$50)*B51</f>
        <v>4.8000000000000007</v>
      </c>
    </row>
    <row r="52" spans="1:12" x14ac:dyDescent="0.4">
      <c r="B52" s="28">
        <v>0.8</v>
      </c>
      <c r="C52" s="29">
        <f>(C$50-B$50)*B52</f>
        <v>19.200000000000003</v>
      </c>
    </row>
    <row r="53" spans="1:12" x14ac:dyDescent="0.4">
      <c r="B53" s="32">
        <f>C53/(C$50-B$50)</f>
        <v>0.625</v>
      </c>
      <c r="C53" s="29">
        <v>15</v>
      </c>
    </row>
    <row r="55" spans="1:12" x14ac:dyDescent="0.4">
      <c r="A55" s="12" t="s">
        <v>64</v>
      </c>
    </row>
    <row r="56" spans="1:12" x14ac:dyDescent="0.4">
      <c r="A56" t="s">
        <v>65</v>
      </c>
    </row>
    <row r="57" spans="1:12" x14ac:dyDescent="0.4">
      <c r="A57" t="s">
        <v>69</v>
      </c>
    </row>
    <row r="58" spans="1:12" x14ac:dyDescent="0.4">
      <c r="A58" t="s">
        <v>68</v>
      </c>
    </row>
    <row r="59" spans="1:12" x14ac:dyDescent="0.4">
      <c r="A59" s="39" t="s">
        <v>70</v>
      </c>
    </row>
    <row r="60" spans="1:12" x14ac:dyDescent="0.4">
      <c r="A60" t="s">
        <v>73</v>
      </c>
    </row>
    <row r="61" spans="1:12" x14ac:dyDescent="0.4">
      <c r="A61" t="s">
        <v>74</v>
      </c>
    </row>
    <row r="64" spans="1:12" x14ac:dyDescent="0.4">
      <c r="A64" s="12" t="s">
        <v>84</v>
      </c>
    </row>
    <row r="65" spans="1:3" x14ac:dyDescent="0.4">
      <c r="A65" t="s">
        <v>20</v>
      </c>
      <c r="B65">
        <v>7</v>
      </c>
    </row>
    <row r="66" spans="1:3" x14ac:dyDescent="0.4">
      <c r="A66" s="42" t="s">
        <v>85</v>
      </c>
      <c r="B66" s="42" t="s">
        <v>90</v>
      </c>
      <c r="C66" s="42" t="s">
        <v>91</v>
      </c>
    </row>
    <row r="67" spans="1:3" x14ac:dyDescent="0.4">
      <c r="A67" t="s">
        <v>92</v>
      </c>
      <c r="B67">
        <v>0.43637880000000001</v>
      </c>
    </row>
    <row r="68" spans="1:3" x14ac:dyDescent="0.4">
      <c r="A68" t="s">
        <v>38</v>
      </c>
      <c r="B68">
        <v>0.18862119999999999</v>
      </c>
      <c r="C68">
        <f>E13-B67</f>
        <v>0.18862119999999999</v>
      </c>
    </row>
    <row r="69" spans="1:3" x14ac:dyDescent="0.4">
      <c r="A69" t="s">
        <v>86</v>
      </c>
      <c r="B69">
        <v>3.3333340000000003E-2</v>
      </c>
      <c r="C69">
        <f>((B65-'Skill to Value'!$C$3)*($E$17-$D$17)/('Skill to Value'!$D$3-'Skill to Value'!$C$3)+$D$17)</f>
        <v>3.3333333333333326E-2</v>
      </c>
    </row>
    <row r="70" spans="1:3" x14ac:dyDescent="0.4">
      <c r="A70" t="s">
        <v>87</v>
      </c>
      <c r="B70">
        <v>1.886212</v>
      </c>
      <c r="C70">
        <f>B68*E18</f>
        <v>1.886212</v>
      </c>
    </row>
    <row r="71" spans="1:3" x14ac:dyDescent="0.4">
      <c r="A71" t="s">
        <v>88</v>
      </c>
    </row>
    <row r="72" spans="1:3" x14ac:dyDescent="0.4">
      <c r="A72" t="s">
        <v>89</v>
      </c>
    </row>
    <row r="74" spans="1:3" x14ac:dyDescent="0.4">
      <c r="A74" t="s">
        <v>14</v>
      </c>
      <c r="B74">
        <v>7</v>
      </c>
    </row>
    <row r="75" spans="1:3" x14ac:dyDescent="0.4">
      <c r="A75" t="s">
        <v>93</v>
      </c>
    </row>
    <row r="76" spans="1:3" x14ac:dyDescent="0.4">
      <c r="A76" s="42"/>
      <c r="B76" s="42" t="s">
        <v>90</v>
      </c>
      <c r="C76" s="42" t="s">
        <v>91</v>
      </c>
    </row>
    <row r="77" spans="1:3" x14ac:dyDescent="0.4">
      <c r="A77" t="s">
        <v>12</v>
      </c>
      <c r="B77">
        <v>8.6725379999999994</v>
      </c>
    </row>
    <row r="78" spans="1:3" x14ac:dyDescent="0.4">
      <c r="A78" t="s">
        <v>13</v>
      </c>
      <c r="B78">
        <v>-0.59661379999999997</v>
      </c>
    </row>
    <row r="79" spans="1:3" x14ac:dyDescent="0.4">
      <c r="A79" t="s">
        <v>14</v>
      </c>
      <c r="B79">
        <v>27.403390000000002</v>
      </c>
      <c r="C79" s="43">
        <f>(MIN(MAX(B74+B78,1),10)-'Skill to Value'!C3)*(E25-D25)/('Skill to Value'!D3-'Skill to Value'!C3)+D25</f>
        <v>27.4033862</v>
      </c>
    </row>
    <row r="80" spans="1:3" x14ac:dyDescent="0.4">
      <c r="A80" t="s">
        <v>15</v>
      </c>
      <c r="B80">
        <v>7.2634489999999999E-3</v>
      </c>
    </row>
    <row r="81" spans="1:3" x14ac:dyDescent="0.4">
      <c r="A81" t="s">
        <v>16</v>
      </c>
      <c r="B81">
        <v>0</v>
      </c>
    </row>
    <row r="82" spans="1:3" x14ac:dyDescent="0.4">
      <c r="A82" t="s">
        <v>17</v>
      </c>
      <c r="B82">
        <v>0.31879239999999998</v>
      </c>
      <c r="C82">
        <f>B77/(C79*(1-(B80-B81)))</f>
        <v>0.31879240632689365</v>
      </c>
    </row>
    <row r="83" spans="1:3" x14ac:dyDescent="0.4">
      <c r="A83" t="s">
        <v>94</v>
      </c>
      <c r="B83" s="4">
        <v>27.2</v>
      </c>
      <c r="C83" s="4">
        <f>B77/C82</f>
        <v>27.204343101908997</v>
      </c>
    </row>
    <row r="84" spans="1:3" x14ac:dyDescent="0.4">
      <c r="A84" t="s">
        <v>95</v>
      </c>
      <c r="B84">
        <v>60.85</v>
      </c>
      <c r="C84" s="4">
        <f>C83*2.23694</f>
        <v>60.854483258384313</v>
      </c>
    </row>
    <row r="86" spans="1:3" x14ac:dyDescent="0.4">
      <c r="A86" s="12" t="s">
        <v>96</v>
      </c>
    </row>
    <row r="87" spans="1:3" x14ac:dyDescent="0.4">
      <c r="A87" t="s">
        <v>97</v>
      </c>
      <c r="B87" t="s">
        <v>98</v>
      </c>
      <c r="C87" t="s">
        <v>99</v>
      </c>
    </row>
    <row r="88" spans="1:3" x14ac:dyDescent="0.4">
      <c r="A88" t="s">
        <v>100</v>
      </c>
      <c r="B88" t="s">
        <v>101</v>
      </c>
      <c r="C88">
        <v>0</v>
      </c>
    </row>
    <row r="89" spans="1:3" x14ac:dyDescent="0.4">
      <c r="A89" t="s">
        <v>102</v>
      </c>
      <c r="B89" t="s">
        <v>103</v>
      </c>
      <c r="C89">
        <v>0.65</v>
      </c>
    </row>
    <row r="90" spans="1:3" x14ac:dyDescent="0.4">
      <c r="A90" s="39" t="s">
        <v>104</v>
      </c>
    </row>
    <row r="91" spans="1:3" x14ac:dyDescent="0.4">
      <c r="A91" t="s">
        <v>105</v>
      </c>
    </row>
    <row r="92" spans="1:3" x14ac:dyDescent="0.4">
      <c r="A92" t="s">
        <v>106</v>
      </c>
    </row>
  </sheetData>
  <conditionalFormatting sqref="V23:AE32 B39:L48">
    <cfRule type="expression" dxfId="0" priority="4">
      <formula>AND($A23=ROUNDDOWN($E$16,0),B$38=ROUNDDOWN($E$12,1))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mingVar">
          <controlPr defaultSize="0" autoLine="0" linkedCell="D12" r:id="rId5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4" name="timingVar"/>
      </mc:Fallback>
    </mc:AlternateContent>
    <mc:AlternateContent xmlns:mc="http://schemas.openxmlformats.org/markup-compatibility/2006">
      <mc:Choice Requires="x14">
        <control shapeId="1027" r:id="rId6" name="SpikeSkill">
          <controlPr defaultSize="0" autoLine="0" linkedCell="D16" r:id="rId7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6" name="SpikeSkill"/>
      </mc:Fallback>
    </mc:AlternateContent>
    <mc:AlternateContent xmlns:mc="http://schemas.openxmlformats.org/markup-compatibility/2006">
      <mc:Choice Requires="x14">
        <control shapeId="1029" r:id="rId8" name="athletePower">
          <controlPr defaultSize="0" autoLine="0" linkedCell="D21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9" r:id="rId8" name="athletePower"/>
      </mc:Fallback>
    </mc:AlternateContent>
    <mc:AlternateContent xmlns:mc="http://schemas.openxmlformats.org/markup-compatibility/2006">
      <mc:Choice Requires="x14">
        <control shapeId="1030" r:id="rId10" name="distance">
          <controlPr defaultSize="0" autoLine="0" linkedCell="D24" r:id="rId11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30" r:id="rId10" name="distance"/>
      </mc:Fallback>
    </mc:AlternateContent>
    <mc:AlternateContent xmlns:mc="http://schemas.openxmlformats.org/markup-compatibility/2006">
      <mc:Choice Requires="x14">
        <control shapeId="1033" r:id="rId12" name="setPassAdjustment">
          <controlPr defaultSize="0" autoLine="0" linkedCell="D28" r:id="rId13">
            <anchor moveWithCells="1">
              <from>
                <xdr:col>20</xdr:col>
                <xdr:colOff>119743</xdr:colOff>
                <xdr:row>16</xdr:row>
                <xdr:rowOff>152400</xdr:rowOff>
              </from>
              <to>
                <xdr:col>22</xdr:col>
                <xdr:colOff>185057</xdr:colOff>
                <xdr:row>18</xdr:row>
                <xdr:rowOff>59871</xdr:rowOff>
              </to>
            </anchor>
          </controlPr>
        </control>
      </mc:Choice>
      <mc:Fallback>
        <control shapeId="1033" r:id="rId12" name="setPassAdjustmen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2025-10-20T02:43:41Z</dcterms:modified>
</cp:coreProperties>
</file>