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featurePropertyBag/featurePropertyBag.xml" ContentType="application/vnd.ms-excel.featurepropertyba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aron\Documents\Unity\Projects\unity-kings-of-the-beach\Resources\"/>
    </mc:Choice>
  </mc:AlternateContent>
  <xr:revisionPtr revIDLastSave="0" documentId="13_ncr:1_{20255AB7-C714-42E8-AEA3-9643A0A9867A}" xr6:coauthVersionLast="47" xr6:coauthVersionMax="47" xr10:uidLastSave="{00000000-0000-0000-0000-000000000000}"/>
  <bookViews>
    <workbookView xWindow="-103" yWindow="-103" windowWidth="33120" windowHeight="18000" activeTab="3" xr2:uid="{488066F8-1B0E-4D1C-ABA5-8DB35EC8884A}"/>
  </bookViews>
  <sheets>
    <sheet name="Skill to Value" sheetId="2" r:id="rId1"/>
    <sheet name="Spike Power" sheetId="3" r:id="rId2"/>
    <sheet name="Player" sheetId="1" r:id="rId3"/>
    <sheet name="SpikeTime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4" i="4" l="1"/>
  <c r="C83" i="4"/>
  <c r="C82" i="4"/>
  <c r="C79" i="4"/>
  <c r="E12" i="4"/>
  <c r="C69" i="4"/>
  <c r="C68" i="4"/>
  <c r="C70" i="4"/>
  <c r="W22" i="4" l="1"/>
  <c r="X22" i="4" s="1"/>
  <c r="Y22" i="4" s="1"/>
  <c r="U24" i="4"/>
  <c r="U25" i="4" s="1"/>
  <c r="U26" i="4" s="1"/>
  <c r="U27" i="4" s="1"/>
  <c r="E14" i="4"/>
  <c r="B39" i="4"/>
  <c r="B53" i="4"/>
  <c r="C52" i="4"/>
  <c r="C51" i="4"/>
  <c r="U28" i="4" l="1"/>
  <c r="U29" i="4" s="1"/>
  <c r="U30" i="4" s="1"/>
  <c r="U31" i="4" s="1"/>
  <c r="U32" i="4" s="1"/>
  <c r="Y35" i="4"/>
  <c r="X28" i="4"/>
  <c r="Z23" i="4"/>
  <c r="X26" i="4"/>
  <c r="Y23" i="4"/>
  <c r="Z29" i="4"/>
  <c r="Y30" i="4"/>
  <c r="W23" i="4"/>
  <c r="V23" i="4"/>
  <c r="X25" i="4"/>
  <c r="X30" i="4"/>
  <c r="W26" i="4"/>
  <c r="W30" i="4"/>
  <c r="Y25" i="4"/>
  <c r="V32" i="4"/>
  <c r="V27" i="4"/>
  <c r="Z24" i="4"/>
  <c r="V29" i="4"/>
  <c r="W31" i="4"/>
  <c r="Z28" i="4"/>
  <c r="Z32" i="4"/>
  <c r="V30" i="4"/>
  <c r="Y32" i="4"/>
  <c r="X32" i="4"/>
  <c r="Y31" i="4"/>
  <c r="V31" i="4"/>
  <c r="W32" i="4"/>
  <c r="Y27" i="4"/>
  <c r="Y29" i="4"/>
  <c r="Y24" i="4"/>
  <c r="Z22" i="4"/>
  <c r="Y36" i="4" s="1"/>
  <c r="E28" i="4"/>
  <c r="W29" i="4" s="1"/>
  <c r="E24" i="4"/>
  <c r="E21" i="4"/>
  <c r="A40" i="4"/>
  <c r="B40" i="4" s="1"/>
  <c r="C38" i="4"/>
  <c r="E16" i="4"/>
  <c r="E19" i="4" s="1"/>
  <c r="E20" i="4" s="1"/>
  <c r="R8" i="1"/>
  <c r="R7" i="1"/>
  <c r="R6" i="1"/>
  <c r="R5" i="1"/>
  <c r="R4" i="1"/>
  <c r="R3" i="1"/>
  <c r="R2" i="1"/>
  <c r="Q8" i="1"/>
  <c r="Q7" i="1"/>
  <c r="Q6" i="1"/>
  <c r="Q5" i="1"/>
  <c r="Q4" i="1"/>
  <c r="Q3" i="1"/>
  <c r="Q2" i="1"/>
  <c r="P3" i="1"/>
  <c r="P4" i="1"/>
  <c r="P5" i="1"/>
  <c r="P6" i="1"/>
  <c r="P7" i="1"/>
  <c r="P8" i="1"/>
  <c r="P2" i="1"/>
  <c r="M3" i="1"/>
  <c r="N3" i="1"/>
  <c r="O3" i="1"/>
  <c r="M4" i="1"/>
  <c r="N4" i="1"/>
  <c r="O4" i="1"/>
  <c r="M5" i="1"/>
  <c r="N5" i="1"/>
  <c r="O5" i="1"/>
  <c r="M6" i="1"/>
  <c r="N6" i="1"/>
  <c r="O6" i="1"/>
  <c r="M7" i="1"/>
  <c r="N7" i="1"/>
  <c r="O7" i="1"/>
  <c r="M8" i="1"/>
  <c r="N8" i="1"/>
  <c r="O8" i="1"/>
  <c r="O2" i="1"/>
  <c r="N2" i="1"/>
  <c r="M2" i="1"/>
  <c r="F2" i="3"/>
  <c r="G3" i="2"/>
  <c r="Z26" i="4" l="1"/>
  <c r="V24" i="4"/>
  <c r="X29" i="4"/>
  <c r="W28" i="4"/>
  <c r="Z27" i="4"/>
  <c r="V26" i="4"/>
  <c r="X23" i="4"/>
  <c r="W27" i="4"/>
  <c r="V28" i="4"/>
  <c r="W24" i="4"/>
  <c r="V25" i="4"/>
  <c r="Z30" i="4"/>
  <c r="Y28" i="4"/>
  <c r="X24" i="4"/>
  <c r="W25" i="4"/>
  <c r="Y26" i="4"/>
  <c r="X31" i="4"/>
  <c r="Z25" i="4"/>
  <c r="X27" i="4"/>
  <c r="Z31" i="4"/>
  <c r="E22" i="4"/>
  <c r="Y34" i="4"/>
  <c r="AA22" i="4"/>
  <c r="C40" i="4"/>
  <c r="C39" i="4"/>
  <c r="E27" i="4"/>
  <c r="E29" i="4" s="1"/>
  <c r="A41" i="4"/>
  <c r="B41" i="4" s="1"/>
  <c r="D38" i="4"/>
  <c r="AA26" i="4" l="1"/>
  <c r="AA30" i="4"/>
  <c r="AA23" i="4"/>
  <c r="AA24" i="4"/>
  <c r="AA28" i="4"/>
  <c r="AA25" i="4"/>
  <c r="AA27" i="4"/>
  <c r="AA32" i="4"/>
  <c r="AA31" i="4"/>
  <c r="AA29" i="4"/>
  <c r="AB22" i="4"/>
  <c r="A42" i="4"/>
  <c r="B42" i="4" s="1"/>
  <c r="E26" i="4"/>
  <c r="D41" i="4"/>
  <c r="D40" i="4"/>
  <c r="D42" i="4"/>
  <c r="D39" i="4"/>
  <c r="C41" i="4"/>
  <c r="C42" i="4"/>
  <c r="E38" i="4"/>
  <c r="A43" i="4"/>
  <c r="E30" i="4" l="1"/>
  <c r="AB29" i="4"/>
  <c r="AB28" i="4"/>
  <c r="AB23" i="4"/>
  <c r="AB25" i="4"/>
  <c r="AB32" i="4"/>
  <c r="AB24" i="4"/>
  <c r="AB27" i="4"/>
  <c r="AB31" i="4"/>
  <c r="AB26" i="4"/>
  <c r="AB30" i="4"/>
  <c r="AC22" i="4"/>
  <c r="Q9" i="1"/>
  <c r="E23" i="4"/>
  <c r="E32" i="4" s="1"/>
  <c r="E33" i="4" s="1"/>
  <c r="E42" i="4"/>
  <c r="E40" i="4"/>
  <c r="E43" i="4"/>
  <c r="E41" i="4"/>
  <c r="E39" i="4"/>
  <c r="B43" i="4"/>
  <c r="C43" i="4"/>
  <c r="D43" i="4"/>
  <c r="A44" i="4"/>
  <c r="F38" i="4"/>
  <c r="AC31" i="4" l="1"/>
  <c r="AC29" i="4"/>
  <c r="AC30" i="4"/>
  <c r="AC26" i="4"/>
  <c r="AC27" i="4"/>
  <c r="AC28" i="4"/>
  <c r="AC24" i="4"/>
  <c r="AC25" i="4"/>
  <c r="AC32" i="4"/>
  <c r="AC23" i="4"/>
  <c r="AD22" i="4"/>
  <c r="F40" i="4"/>
  <c r="F42" i="4"/>
  <c r="F44" i="4"/>
  <c r="F41" i="4"/>
  <c r="F39" i="4"/>
  <c r="F43" i="4"/>
  <c r="B44" i="4"/>
  <c r="C44" i="4"/>
  <c r="D44" i="4"/>
  <c r="E44" i="4"/>
  <c r="G38" i="4"/>
  <c r="A45" i="4"/>
  <c r="AD27" i="4" l="1"/>
  <c r="AD28" i="4"/>
  <c r="AD23" i="4"/>
  <c r="AD26" i="4"/>
  <c r="AD32" i="4"/>
  <c r="AD31" i="4"/>
  <c r="AD24" i="4"/>
  <c r="AD29" i="4"/>
  <c r="AD30" i="4"/>
  <c r="AD25" i="4"/>
  <c r="AE22" i="4"/>
  <c r="G42" i="4"/>
  <c r="G40" i="4"/>
  <c r="G44" i="4"/>
  <c r="G41" i="4"/>
  <c r="G39" i="4"/>
  <c r="G43" i="4"/>
  <c r="G45" i="4"/>
  <c r="B45" i="4"/>
  <c r="C45" i="4"/>
  <c r="D45" i="4"/>
  <c r="E45" i="4"/>
  <c r="F45" i="4"/>
  <c r="A46" i="4"/>
  <c r="H38" i="4"/>
  <c r="AE32" i="4" l="1"/>
  <c r="AE30" i="4"/>
  <c r="AE29" i="4"/>
  <c r="AE25" i="4"/>
  <c r="AE28" i="4"/>
  <c r="AE26" i="4"/>
  <c r="AE23" i="4"/>
  <c r="AE24" i="4"/>
  <c r="AE27" i="4"/>
  <c r="AE31" i="4"/>
  <c r="H40" i="4"/>
  <c r="H42" i="4"/>
  <c r="H41" i="4"/>
  <c r="H46" i="4"/>
  <c r="H44" i="4"/>
  <c r="H45" i="4"/>
  <c r="H43" i="4"/>
  <c r="H39" i="4"/>
  <c r="B46" i="4"/>
  <c r="C46" i="4"/>
  <c r="D46" i="4"/>
  <c r="E46" i="4"/>
  <c r="F46" i="4"/>
  <c r="G46" i="4"/>
  <c r="I38" i="4"/>
  <c r="A47" i="4"/>
  <c r="B47" i="4" l="1"/>
  <c r="C47" i="4"/>
  <c r="D47" i="4"/>
  <c r="E47" i="4"/>
  <c r="F47" i="4"/>
  <c r="G47" i="4"/>
  <c r="H47" i="4"/>
  <c r="I40" i="4"/>
  <c r="I42" i="4"/>
  <c r="I45" i="4"/>
  <c r="I44" i="4"/>
  <c r="I46" i="4"/>
  <c r="I47" i="4"/>
  <c r="I39" i="4"/>
  <c r="I41" i="4"/>
  <c r="I43" i="4"/>
  <c r="A48" i="4"/>
  <c r="J38" i="4"/>
  <c r="J45" i="4" l="1"/>
  <c r="J40" i="4"/>
  <c r="J43" i="4"/>
  <c r="J42" i="4"/>
  <c r="J44" i="4"/>
  <c r="J46" i="4"/>
  <c r="J48" i="4"/>
  <c r="J39" i="4"/>
  <c r="J41" i="4"/>
  <c r="J47" i="4"/>
  <c r="B48" i="4"/>
  <c r="C48" i="4"/>
  <c r="D48" i="4"/>
  <c r="E48" i="4"/>
  <c r="F48" i="4"/>
  <c r="G48" i="4"/>
  <c r="H48" i="4"/>
  <c r="I48" i="4"/>
  <c r="K38" i="4"/>
  <c r="K40" i="4" l="1"/>
  <c r="K42" i="4"/>
  <c r="K48" i="4"/>
  <c r="K44" i="4"/>
  <c r="K46" i="4"/>
  <c r="K47" i="4"/>
  <c r="K43" i="4"/>
  <c r="K39" i="4"/>
  <c r="K41" i="4"/>
  <c r="K45" i="4"/>
  <c r="L38" i="4"/>
  <c r="L44" i="4" l="1"/>
  <c r="L42" i="4"/>
  <c r="L46" i="4"/>
  <c r="L48" i="4"/>
  <c r="L40" i="4"/>
  <c r="L39" i="4"/>
  <c r="L45" i="4"/>
  <c r="L41" i="4"/>
  <c r="L43" i="4"/>
  <c r="L47" i="4"/>
  <c r="L49" i="4"/>
</calcChain>
</file>

<file path=xl/sharedStrings.xml><?xml version="1.0" encoding="utf-8"?>
<sst xmlns="http://schemas.openxmlformats.org/spreadsheetml/2006/main" count="129" uniqueCount="105">
  <si>
    <t>Player Skill</t>
  </si>
  <si>
    <t>Skill Range</t>
  </si>
  <si>
    <t>Min</t>
  </si>
  <si>
    <t>Max</t>
  </si>
  <si>
    <t>Value Range</t>
  </si>
  <si>
    <t>Skill to Value</t>
  </si>
  <si>
    <t>Skill Type</t>
  </si>
  <si>
    <t>Spike Power</t>
  </si>
  <si>
    <t>maxVariance</t>
  </si>
  <si>
    <t>athleteSkill</t>
  </si>
  <si>
    <t>adjustedPower</t>
  </si>
  <si>
    <t>athletePower</t>
  </si>
  <si>
    <t>distance</t>
  </si>
  <si>
    <t>randVar</t>
  </si>
  <si>
    <t>power</t>
  </si>
  <si>
    <t>speed pen</t>
  </si>
  <si>
    <t>set bonus</t>
  </si>
  <si>
    <t>spikeTime</t>
  </si>
  <si>
    <t>speed (m/s)</t>
  </si>
  <si>
    <t>speed (mph)</t>
  </si>
  <si>
    <t>skill</t>
  </si>
  <si>
    <t>maxVar</t>
  </si>
  <si>
    <t>adjPow</t>
  </si>
  <si>
    <t>time</t>
  </si>
  <si>
    <t>adjSet</t>
  </si>
  <si>
    <t>set</t>
  </si>
  <si>
    <t>skill2val</t>
  </si>
  <si>
    <t>check4dec</t>
  </si>
  <si>
    <t>spikeTime = distance.magnitude / (ballInfo.SkillValues.SkillToValue(adjustedPower, skillPowerRange) * (1 - (Mathf.Abs(spikeSpeedPenalty) - setPassAdjustment)));</t>
  </si>
  <si>
    <t>setPassAdjustment = ballInfo.LastPassType == PassType.Set ? setPassBenefit : 0;</t>
  </si>
  <si>
    <t>setPassBenefit = 0.05f;</t>
  </si>
  <si>
    <t>adjustedPower = Mathf.Clamp(athletePower + randomVariance, 1f, 10f);</t>
  </si>
  <si>
    <t>randomVariance = UnityEngine.Random.Range(-maxVariance, maxVariance);</t>
  </si>
  <si>
    <t>maxVariance = Mathf.Lerp(2f, 0.1f, athleteSkill / 10f);</t>
  </si>
  <si>
    <t>spikeSpeedPenalty = timingVar * window;</t>
  </si>
  <si>
    <t>penalty = timingVar * window * spikeWindowPenalty;</t>
  </si>
  <si>
    <t>window = ballInfo.SkillValues.SkillToValue(skills.SpikeSkill, ballInfo.SkillValues.SpikeTimingWindow);</t>
  </si>
  <si>
    <t>timingVar = stateInfo.normalizedTime - 1;</t>
  </si>
  <si>
    <t>timingVar</t>
  </si>
  <si>
    <t>SkillToValue</t>
  </si>
  <si>
    <t>s_s</t>
  </si>
  <si>
    <t>w_s</t>
  </si>
  <si>
    <t>SpikeTimingWindow</t>
  </si>
  <si>
    <t>SpikeSkill</t>
  </si>
  <si>
    <t>spikeWindowPenalty</t>
  </si>
  <si>
    <t>var_t</t>
  </si>
  <si>
    <t>var_m</t>
  </si>
  <si>
    <t>var_r</t>
  </si>
  <si>
    <t>randomVariance</t>
  </si>
  <si>
    <t>p_adj</t>
  </si>
  <si>
    <t>pen_sw</t>
  </si>
  <si>
    <t>s_adj</t>
  </si>
  <si>
    <t>setPassAdjustment</t>
  </si>
  <si>
    <t>t_s</t>
  </si>
  <si>
    <t>d</t>
  </si>
  <si>
    <t>distance.magnitude</t>
  </si>
  <si>
    <t>rng_sp</t>
  </si>
  <si>
    <t>skillPowerRange</t>
  </si>
  <si>
    <t>pen_ss</t>
  </si>
  <si>
    <t>spikeSpeedPenalty</t>
  </si>
  <si>
    <t>SToV</t>
  </si>
  <si>
    <t>SToV(p_adj,rng_sp)</t>
  </si>
  <si>
    <t>Timing Variance</t>
  </si>
  <si>
    <t>Skill</t>
  </si>
  <si>
    <t>Revisions</t>
  </si>
  <si>
    <t>Don't need to subtract one, the animation only can run once</t>
  </si>
  <si>
    <t>Spike Speed (mph)</t>
  </si>
  <si>
    <t>Spike Speed (m/s)</t>
  </si>
  <si>
    <t>Consider changing window from 0.1 to 0.25 for more variance and therefore effect on mis-timing</t>
  </si>
  <si>
    <t>Range is -0.4 to -0.8, which means 20% - 60% of animation curve</t>
  </si>
  <si>
    <t>REAL QUESTION:  what should the curve actually look like???</t>
  </si>
  <si>
    <t>this is the denominator</t>
  </si>
  <si>
    <t>Framers</t>
  </si>
  <si>
    <t>Ideal spike point in animation: frame 15</t>
  </si>
  <si>
    <t>So if realistic is just 5 to 19, the variance should be how far off it is to those caps</t>
  </si>
  <si>
    <t>Ideal Spike Point</t>
  </si>
  <si>
    <t>Variance to Ideal</t>
  </si>
  <si>
    <t>Adjustments (penalty, set) Multiplier</t>
  </si>
  <si>
    <t>Rate</t>
  </si>
  <si>
    <t>Spike Skill</t>
  </si>
  <si>
    <t>StoV(s_s,w_s)</t>
  </si>
  <si>
    <t>for spike power = 5, spike skill = 5</t>
  </si>
  <si>
    <t>StoV(p_adj,rng_sp)</t>
  </si>
  <si>
    <r>
      <rPr>
        <sz val="11"/>
        <color theme="5"/>
        <rFont val="Aptos Narrow"/>
        <family val="2"/>
        <scheme val="minor"/>
      </rPr>
      <t>((Z$22-'Skill to Value'!$C$3)*($E$25-$D$25)/('Skill to Value'!$D$3-'Skill to Value'!$C$3)+$D$25)</t>
    </r>
    <r>
      <rPr>
        <sz val="11"/>
        <color theme="1"/>
        <rFont val="Aptos Narrow"/>
        <family val="2"/>
        <scheme val="minor"/>
      </rPr>
      <t>*</t>
    </r>
    <r>
      <rPr>
        <sz val="11"/>
        <color theme="8"/>
        <rFont val="Aptos Narrow"/>
        <family val="2"/>
        <scheme val="minor"/>
      </rPr>
      <t>(1-($E$14*(($U27-'Skill to Value'!$C$3)*($D$17-$E$17)/('Skill to Value'!$D$3-'Skill to Value'!$C$3)+$E$17)-$E$28))</t>
    </r>
  </si>
  <si>
    <t>Testing</t>
  </si>
  <si>
    <t>Spike()</t>
  </si>
  <si>
    <t>window</t>
  </si>
  <si>
    <t>penalty</t>
  </si>
  <si>
    <t>target</t>
  </si>
  <si>
    <t>newTarget</t>
  </si>
  <si>
    <t>debug</t>
  </si>
  <si>
    <t>calc</t>
  </si>
  <si>
    <t>spikeAnim</t>
  </si>
  <si>
    <t>SetSpikeTargetByType()</t>
  </si>
  <si>
    <t>speed m/s</t>
  </si>
  <si>
    <t>speed mph</t>
  </si>
  <si>
    <t>OMG Duh</t>
  </si>
  <si>
    <t>Function</t>
  </si>
  <si>
    <t>spikeTrigger</t>
  </si>
  <si>
    <t>Time in Animation</t>
  </si>
  <si>
    <t>OnJumpEvent</t>
  </si>
  <si>
    <t>Active</t>
  </si>
  <si>
    <t>OnJumpPeakEvent</t>
  </si>
  <si>
    <t>Inactive</t>
  </si>
  <si>
    <t>so is this the range?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</si>
</sst>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"/>
    <numFmt numFmtId="165" formatCode="0.0"/>
    <numFmt numFmtId="166" formatCode="0.000"/>
    <numFmt numFmtId="167" formatCode="0.0%"/>
    <numFmt numFmtId="168" formatCode="0.00000"/>
  </numFmts>
  <fonts count="7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00B0F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rgb="FFC00000"/>
      <name val="Aptos Narrow"/>
      <family val="2"/>
      <scheme val="minor"/>
    </font>
    <font>
      <sz val="11"/>
      <color theme="8"/>
      <name val="Aptos Narrow"/>
      <family val="2"/>
      <scheme val="minor"/>
    </font>
    <font>
      <sz val="11"/>
      <color theme="5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0" tint="-0.34998626667073579"/>
      </left>
      <right/>
      <top style="thin">
        <color theme="0" tint="-0.34998626667073579"/>
      </top>
      <bottom/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/>
      <top style="thin">
        <color indexed="64"/>
      </top>
      <bottom/>
      <diagonal/>
    </border>
    <border>
      <left/>
      <right style="thin">
        <color theme="0" tint="-0.34998626667073579"/>
      </right>
      <top style="thin">
        <color indexed="64"/>
      </top>
      <bottom/>
      <diagonal/>
    </border>
    <border>
      <left style="thin">
        <color theme="0" tint="-0.34998626667073579"/>
      </left>
      <right/>
      <top/>
      <bottom/>
      <diagonal/>
    </border>
    <border>
      <left/>
      <right style="thin">
        <color theme="0" tint="-0.34998626667073579"/>
      </right>
      <top/>
      <bottom/>
      <diagonal/>
    </border>
    <border>
      <left style="thin">
        <color theme="0" tint="-0.34998626667073579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0" fontId="0" fillId="0" borderId="0" xfId="0">
      <extLst>
        <ext xmlns:xfpb="http://schemas.microsoft.com/office/spreadsheetml/2022/featurepropertybag" uri="{C7286773-470A-42A8-94C5-96B5CB345126}">
          <xfpb:xfComplement i="0"/>
        </ext>
      </extLst>
    </xf>
    <xf numFmtId="2" fontId="0" fillId="0" borderId="0" xfId="0" applyNumberFormat="1"/>
    <xf numFmtId="165" fontId="0" fillId="0" borderId="0" xfId="0" applyNumberFormat="1"/>
    <xf numFmtId="0" fontId="0" fillId="0" borderId="0" xfId="0" applyAlignment="1">
      <alignment vertical="center"/>
    </xf>
    <xf numFmtId="165" fontId="0" fillId="0" borderId="0" xfId="0" applyNumberFormat="1" applyAlignment="1">
      <alignment vertical="center"/>
    </xf>
    <xf numFmtId="2" fontId="0" fillId="0" borderId="1" xfId="0" applyNumberFormat="1" applyBorder="1" applyAlignment="1">
      <alignment vertical="center"/>
    </xf>
    <xf numFmtId="2" fontId="0" fillId="0" borderId="0" xfId="0" applyNumberFormat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0" fontId="1" fillId="0" borderId="0" xfId="0" applyFont="1"/>
    <xf numFmtId="165" fontId="0" fillId="2" borderId="4" xfId="0" applyNumberFormat="1" applyFill="1" applyBorder="1" applyAlignment="1">
      <alignment vertical="center"/>
    </xf>
    <xf numFmtId="165" fontId="0" fillId="2" borderId="5" xfId="0" applyNumberFormat="1" applyFill="1" applyBorder="1" applyAlignment="1">
      <alignment vertical="center"/>
    </xf>
    <xf numFmtId="165" fontId="0" fillId="2" borderId="6" xfId="0" applyNumberFormat="1" applyFill="1" applyBorder="1" applyAlignment="1">
      <alignment vertical="center"/>
    </xf>
    <xf numFmtId="2" fontId="0" fillId="2" borderId="7" xfId="0" applyNumberFormat="1" applyFill="1" applyBorder="1" applyAlignment="1">
      <alignment vertical="center"/>
    </xf>
    <xf numFmtId="2" fontId="0" fillId="2" borderId="1" xfId="0" applyNumberFormat="1" applyFill="1" applyBorder="1" applyAlignment="1">
      <alignment vertical="center"/>
    </xf>
    <xf numFmtId="2" fontId="0" fillId="2" borderId="8" xfId="0" applyNumberFormat="1" applyFill="1" applyBorder="1" applyAlignment="1">
      <alignment vertical="center"/>
    </xf>
    <xf numFmtId="2" fontId="0" fillId="2" borderId="9" xfId="0" applyNumberFormat="1" applyFill="1" applyBorder="1" applyAlignment="1">
      <alignment vertical="center"/>
    </xf>
    <xf numFmtId="2" fontId="0" fillId="2" borderId="0" xfId="0" applyNumberFormat="1" applyFill="1" applyAlignment="1">
      <alignment vertical="center"/>
    </xf>
    <xf numFmtId="2" fontId="0" fillId="2" borderId="10" xfId="0" applyNumberFormat="1" applyFill="1" applyBorder="1" applyAlignment="1">
      <alignment vertical="center"/>
    </xf>
    <xf numFmtId="2" fontId="0" fillId="2" borderId="11" xfId="0" applyNumberFormat="1" applyFill="1" applyBorder="1" applyAlignment="1">
      <alignment vertical="center"/>
    </xf>
    <xf numFmtId="2" fontId="0" fillId="2" borderId="12" xfId="0" applyNumberFormat="1" applyFill="1" applyBorder="1" applyAlignment="1">
      <alignment vertical="center"/>
    </xf>
    <xf numFmtId="2" fontId="0" fillId="2" borderId="13" xfId="0" applyNumberFormat="1" applyFill="1" applyBorder="1" applyAlignment="1">
      <alignment vertical="center"/>
    </xf>
    <xf numFmtId="166" fontId="0" fillId="0" borderId="0" xfId="0" applyNumberFormat="1"/>
    <xf numFmtId="0" fontId="2" fillId="0" borderId="0" xfId="0" applyFont="1"/>
    <xf numFmtId="0" fontId="3" fillId="0" borderId="0" xfId="0" applyFont="1"/>
    <xf numFmtId="9" fontId="0" fillId="0" borderId="0" xfId="0" applyNumberFormat="1"/>
    <xf numFmtId="1" fontId="0" fillId="0" borderId="0" xfId="0" applyNumberFormat="1"/>
    <xf numFmtId="0" fontId="0" fillId="0" borderId="0" xfId="0" applyAlignment="1">
      <alignment horizontal="right"/>
    </xf>
    <xf numFmtId="2" fontId="2" fillId="0" borderId="0" xfId="0" applyNumberFormat="1" applyFont="1"/>
    <xf numFmtId="167" fontId="0" fillId="0" borderId="0" xfId="0" applyNumberFormat="1"/>
    <xf numFmtId="165" fontId="2" fillId="0" borderId="0" xfId="0" applyNumberFormat="1" applyFont="1"/>
    <xf numFmtId="1" fontId="0" fillId="0" borderId="0" xfId="0" applyNumberFormat="1" applyAlignment="1">
      <alignment vertical="center"/>
    </xf>
    <xf numFmtId="166" fontId="0" fillId="0" borderId="2" xfId="0" applyNumberFormat="1" applyBorder="1" applyAlignment="1">
      <alignment vertical="center"/>
    </xf>
    <xf numFmtId="166" fontId="0" fillId="0" borderId="1" xfId="0" applyNumberFormat="1" applyBorder="1" applyAlignment="1">
      <alignment vertical="center"/>
    </xf>
    <xf numFmtId="166" fontId="0" fillId="0" borderId="3" xfId="0" applyNumberFormat="1" applyBorder="1" applyAlignment="1">
      <alignment vertical="center"/>
    </xf>
    <xf numFmtId="166" fontId="0" fillId="0" borderId="0" xfId="0" applyNumberFormat="1" applyAlignment="1">
      <alignment vertical="center"/>
    </xf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14" xfId="0" applyBorder="1"/>
    <xf numFmtId="168" fontId="0" fillId="0" borderId="0" xfId="0" applyNumberFormat="1"/>
    <xf numFmtId="0" fontId="0" fillId="0" borderId="0" xfId="0" applyAlignment="1">
      <alignment horizontal="center"/>
    </xf>
  </cellXfs>
  <cellStyles count="1">
    <cellStyle name="Normal" xfId="0" builtinId="0"/>
  </cellStyles>
  <dxfs count="1">
    <dxf>
      <font>
        <b/>
        <i/>
        <strike val="0"/>
      </font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22/11/relationships/FeaturePropertyBag" Target="featurePropertyBag/featurePropertyBag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activeX1.xml><?xml version="1.0" encoding="utf-8"?>
<ax:ocx xmlns:ax="http://schemas.microsoft.com/office/2006/activeX" xmlns:r="http://schemas.openxmlformats.org/officeDocument/2006/relationships" ax:classid="{8BD21D40-EC42-11CE-9E0D-00AA006002F3}" ax:persistence="persistStreamInit" r:id="rId1"/>
</file>

<file path=xl/activeX/activeX2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3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4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activeX/activeX5.xml><?xml version="1.0" encoding="utf-8"?>
<ax:ocx xmlns:ax="http://schemas.microsoft.com/office/2006/activeX" xmlns:r="http://schemas.openxmlformats.org/officeDocument/2006/relationships" ax:classid="{DFD181E0-5E2F-11CE-A449-00AA004A803D}" ax:persistence="persistStreamInit" r:id="rId1"/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Spike Speed Penalty</a:t>
            </a:r>
          </a:p>
          <a:p>
            <a:pPr>
              <a:defRPr/>
            </a:pPr>
            <a:r>
              <a:rPr lang="en-US" sz="1000"/>
              <a:t>by</a:t>
            </a:r>
            <a:r>
              <a:rPr lang="en-US" sz="1000" baseline="0"/>
              <a:t> Skill and Timing Variance</a:t>
            </a:r>
            <a:endParaRPr lang="en-US" sz="1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SpikeTime!$A$39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SpikeTime!$B$39:$L$39</c:f>
              <c:numCache>
                <c:formatCode>0.00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89-4FE2-AFC1-550A056DB691}"/>
            </c:ext>
          </c:extLst>
        </c:ser>
        <c:ser>
          <c:idx val="1"/>
          <c:order val="1"/>
          <c:tx>
            <c:strRef>
              <c:f>SpikeTime!$A$40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SpikeTime!$B$40:$L$40</c:f>
              <c:numCache>
                <c:formatCode>0.00</c:formatCode>
                <c:ptCount val="11"/>
                <c:pt idx="0">
                  <c:v>6.9444444444444449E-3</c:v>
                </c:pt>
                <c:pt idx="1">
                  <c:v>5.8333333333333336E-3</c:v>
                </c:pt>
                <c:pt idx="2">
                  <c:v>4.7222222222222223E-3</c:v>
                </c:pt>
                <c:pt idx="3">
                  <c:v>3.6111111111111109E-3</c:v>
                </c:pt>
                <c:pt idx="4">
                  <c:v>2.5000000000000001E-3</c:v>
                </c:pt>
                <c:pt idx="5">
                  <c:v>1.3888888888888889E-3</c:v>
                </c:pt>
                <c:pt idx="6">
                  <c:v>2.7777777777777805E-4</c:v>
                </c:pt>
                <c:pt idx="7">
                  <c:v>8.3333333333333284E-4</c:v>
                </c:pt>
                <c:pt idx="8">
                  <c:v>1.9444444444444437E-3</c:v>
                </c:pt>
                <c:pt idx="9">
                  <c:v>3.0555555555555548E-3</c:v>
                </c:pt>
                <c:pt idx="10">
                  <c:v>4.1666666666666657E-3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89-4FE2-AFC1-550A056DB691}"/>
            </c:ext>
          </c:extLst>
        </c:ser>
        <c:ser>
          <c:idx val="2"/>
          <c:order val="2"/>
          <c:tx>
            <c:strRef>
              <c:f>SpikeTime!$A$41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SpikeTime!$B$41:$L$41</c:f>
              <c:numCache>
                <c:formatCode>0.00</c:formatCode>
                <c:ptCount val="11"/>
                <c:pt idx="0">
                  <c:v>1.388888888888889E-2</c:v>
                </c:pt>
                <c:pt idx="1">
                  <c:v>1.1666666666666667E-2</c:v>
                </c:pt>
                <c:pt idx="2">
                  <c:v>9.4444444444444445E-3</c:v>
                </c:pt>
                <c:pt idx="3">
                  <c:v>7.2222222222222219E-3</c:v>
                </c:pt>
                <c:pt idx="4">
                  <c:v>5.0000000000000001E-3</c:v>
                </c:pt>
                <c:pt idx="5">
                  <c:v>2.7777777777777779E-3</c:v>
                </c:pt>
                <c:pt idx="6">
                  <c:v>5.555555555555561E-4</c:v>
                </c:pt>
                <c:pt idx="7">
                  <c:v>1.6666666666666657E-3</c:v>
                </c:pt>
                <c:pt idx="8">
                  <c:v>3.8888888888888875E-3</c:v>
                </c:pt>
                <c:pt idx="9">
                  <c:v>6.1111111111111097E-3</c:v>
                </c:pt>
                <c:pt idx="10">
                  <c:v>8.3333333333333315E-3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489-4FE2-AFC1-550A056DB691}"/>
            </c:ext>
          </c:extLst>
        </c:ser>
        <c:ser>
          <c:idx val="3"/>
          <c:order val="3"/>
          <c:tx>
            <c:strRef>
              <c:f>SpikeTime!$A$42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SpikeTime!$B$42:$L$42</c:f>
              <c:numCache>
                <c:formatCode>0.00</c:formatCode>
                <c:ptCount val="11"/>
                <c:pt idx="0">
                  <c:v>2.0833333333333336E-2</c:v>
                </c:pt>
                <c:pt idx="1">
                  <c:v>1.7500000000000005E-2</c:v>
                </c:pt>
                <c:pt idx="2">
                  <c:v>1.4166666666666669E-2</c:v>
                </c:pt>
                <c:pt idx="3">
                  <c:v>1.0833333333333334E-2</c:v>
                </c:pt>
                <c:pt idx="4">
                  <c:v>7.5000000000000006E-3</c:v>
                </c:pt>
                <c:pt idx="5">
                  <c:v>4.1666666666666675E-3</c:v>
                </c:pt>
                <c:pt idx="6">
                  <c:v>8.3333333333333425E-4</c:v>
                </c:pt>
                <c:pt idx="7">
                  <c:v>2.4999999999999992E-3</c:v>
                </c:pt>
                <c:pt idx="8">
                  <c:v>5.8333333333333319E-3</c:v>
                </c:pt>
                <c:pt idx="9">
                  <c:v>9.166666666666665E-3</c:v>
                </c:pt>
                <c:pt idx="10">
                  <c:v>1.2499999999999999E-2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489-4FE2-AFC1-550A056DB691}"/>
            </c:ext>
          </c:extLst>
        </c:ser>
        <c:ser>
          <c:idx val="4"/>
          <c:order val="4"/>
          <c:tx>
            <c:strRef>
              <c:f>SpikeTime!$A$43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SpikeTime!$B$43:$L$43</c:f>
              <c:numCache>
                <c:formatCode>0.00</c:formatCode>
                <c:ptCount val="11"/>
                <c:pt idx="0">
                  <c:v>2.777777777777778E-2</c:v>
                </c:pt>
                <c:pt idx="1">
                  <c:v>2.3333333333333334E-2</c:v>
                </c:pt>
                <c:pt idx="2">
                  <c:v>1.8888888888888889E-2</c:v>
                </c:pt>
                <c:pt idx="3">
                  <c:v>1.4444444444444444E-2</c:v>
                </c:pt>
                <c:pt idx="4">
                  <c:v>0.01</c:v>
                </c:pt>
                <c:pt idx="5">
                  <c:v>5.5555555555555558E-3</c:v>
                </c:pt>
                <c:pt idx="6">
                  <c:v>1.1111111111111122E-3</c:v>
                </c:pt>
                <c:pt idx="7">
                  <c:v>3.3333333333333314E-3</c:v>
                </c:pt>
                <c:pt idx="8">
                  <c:v>7.777777777777775E-3</c:v>
                </c:pt>
                <c:pt idx="9">
                  <c:v>1.2222222222222219E-2</c:v>
                </c:pt>
                <c:pt idx="10">
                  <c:v>1.6666666666666663E-2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489-4FE2-AFC1-550A056DB691}"/>
            </c:ext>
          </c:extLst>
        </c:ser>
        <c:ser>
          <c:idx val="5"/>
          <c:order val="5"/>
          <c:tx>
            <c:strRef>
              <c:f>SpikeTime!$A$44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SpikeTime!$B$44:$L$44</c:f>
              <c:numCache>
                <c:formatCode>0.00</c:formatCode>
                <c:ptCount val="11"/>
                <c:pt idx="0">
                  <c:v>3.4722222222222224E-2</c:v>
                </c:pt>
                <c:pt idx="1">
                  <c:v>2.9166666666666667E-2</c:v>
                </c:pt>
                <c:pt idx="2">
                  <c:v>2.361111111111111E-2</c:v>
                </c:pt>
                <c:pt idx="3">
                  <c:v>1.805555555555555E-2</c:v>
                </c:pt>
                <c:pt idx="4">
                  <c:v>1.2499999999999997E-2</c:v>
                </c:pt>
                <c:pt idx="5">
                  <c:v>6.9444444444444441E-3</c:v>
                </c:pt>
                <c:pt idx="6">
                  <c:v>1.38888888888889E-3</c:v>
                </c:pt>
                <c:pt idx="7">
                  <c:v>4.166666666666664E-3</c:v>
                </c:pt>
                <c:pt idx="8">
                  <c:v>9.7222222222222172E-3</c:v>
                </c:pt>
                <c:pt idx="9">
                  <c:v>1.5277777777777772E-2</c:v>
                </c:pt>
                <c:pt idx="10">
                  <c:v>2.0833333333333325E-2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489-4FE2-AFC1-550A056DB691}"/>
            </c:ext>
          </c:extLst>
        </c:ser>
        <c:ser>
          <c:idx val="6"/>
          <c:order val="6"/>
          <c:tx>
            <c:strRef>
              <c:f>SpikeTime!$A$45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SpikeTime!$B$45:$L$45</c:f>
              <c:numCache>
                <c:formatCode>0.00</c:formatCode>
                <c:ptCount val="11"/>
                <c:pt idx="0">
                  <c:v>4.1666666666666671E-2</c:v>
                </c:pt>
                <c:pt idx="1">
                  <c:v>3.500000000000001E-2</c:v>
                </c:pt>
                <c:pt idx="2">
                  <c:v>2.8333333333333339E-2</c:v>
                </c:pt>
                <c:pt idx="3">
                  <c:v>2.1666666666666667E-2</c:v>
                </c:pt>
                <c:pt idx="4">
                  <c:v>1.5000000000000001E-2</c:v>
                </c:pt>
                <c:pt idx="5">
                  <c:v>8.333333333333335E-3</c:v>
                </c:pt>
                <c:pt idx="6">
                  <c:v>1.6666666666666685E-3</c:v>
                </c:pt>
                <c:pt idx="7">
                  <c:v>4.9999999999999984E-3</c:v>
                </c:pt>
                <c:pt idx="8">
                  <c:v>1.1666666666666664E-2</c:v>
                </c:pt>
                <c:pt idx="9">
                  <c:v>1.833333333333333E-2</c:v>
                </c:pt>
                <c:pt idx="10">
                  <c:v>2.4999999999999998E-2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489-4FE2-AFC1-550A056DB691}"/>
            </c:ext>
          </c:extLst>
        </c:ser>
        <c:ser>
          <c:idx val="7"/>
          <c:order val="7"/>
          <c:tx>
            <c:strRef>
              <c:f>SpikeTime!$A$46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SpikeTime!$B$46:$L$46</c:f>
              <c:numCache>
                <c:formatCode>0.00</c:formatCode>
                <c:ptCount val="11"/>
                <c:pt idx="0">
                  <c:v>4.8611111111111112E-2</c:v>
                </c:pt>
                <c:pt idx="1">
                  <c:v>4.0833333333333333E-2</c:v>
                </c:pt>
                <c:pt idx="2">
                  <c:v>3.3055555555555553E-2</c:v>
                </c:pt>
                <c:pt idx="3">
                  <c:v>2.5277777777777774E-2</c:v>
                </c:pt>
                <c:pt idx="4">
                  <c:v>1.7499999999999998E-2</c:v>
                </c:pt>
                <c:pt idx="5">
                  <c:v>9.7222222222222224E-3</c:v>
                </c:pt>
                <c:pt idx="6">
                  <c:v>1.9444444444444461E-3</c:v>
                </c:pt>
                <c:pt idx="7">
                  <c:v>5.8333333333333301E-3</c:v>
                </c:pt>
                <c:pt idx="8">
                  <c:v>1.3611111111111107E-2</c:v>
                </c:pt>
                <c:pt idx="9">
                  <c:v>2.1388888888888881E-2</c:v>
                </c:pt>
                <c:pt idx="10">
                  <c:v>2.916666666666666E-2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489-4FE2-AFC1-550A056DB691}"/>
            </c:ext>
          </c:extLst>
        </c:ser>
        <c:ser>
          <c:idx val="8"/>
          <c:order val="8"/>
          <c:tx>
            <c:strRef>
              <c:f>SpikeTime!$A$47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SpikeTime!$B$47:$L$47</c:f>
              <c:numCache>
                <c:formatCode>0.00</c:formatCode>
                <c:ptCount val="11"/>
                <c:pt idx="0">
                  <c:v>5.5555555555555559E-2</c:v>
                </c:pt>
                <c:pt idx="1">
                  <c:v>4.6666666666666669E-2</c:v>
                </c:pt>
                <c:pt idx="2">
                  <c:v>3.7777777777777778E-2</c:v>
                </c:pt>
                <c:pt idx="3">
                  <c:v>2.8888888888888888E-2</c:v>
                </c:pt>
                <c:pt idx="4">
                  <c:v>0.02</c:v>
                </c:pt>
                <c:pt idx="5">
                  <c:v>1.1111111111111112E-2</c:v>
                </c:pt>
                <c:pt idx="6">
                  <c:v>2.2222222222222244E-3</c:v>
                </c:pt>
                <c:pt idx="7">
                  <c:v>6.6666666666666628E-3</c:v>
                </c:pt>
                <c:pt idx="8">
                  <c:v>1.555555555555555E-2</c:v>
                </c:pt>
                <c:pt idx="9">
                  <c:v>2.4444444444444439E-2</c:v>
                </c:pt>
                <c:pt idx="10">
                  <c:v>3.3333333333333326E-2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489-4FE2-AFC1-550A056DB691}"/>
            </c:ext>
          </c:extLst>
        </c:ser>
        <c:ser>
          <c:idx val="9"/>
          <c:order val="9"/>
          <c:tx>
            <c:strRef>
              <c:f>SpikeTime!$A$48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SpikeTime!$B$38:$L$38</c:f>
              <c:numCache>
                <c:formatCode>0.0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cat>
          <c:val>
            <c:numRef>
              <c:f>SpikeTime!$B$48:$L$48</c:f>
              <c:numCache>
                <c:formatCode>0.00</c:formatCode>
                <c:ptCount val="11"/>
                <c:pt idx="0">
                  <c:v>6.25E-2</c:v>
                </c:pt>
                <c:pt idx="1">
                  <c:v>5.2500000000000005E-2</c:v>
                </c:pt>
                <c:pt idx="2">
                  <c:v>4.2500000000000003E-2</c:v>
                </c:pt>
                <c:pt idx="3">
                  <c:v>3.2499999999999994E-2</c:v>
                </c:pt>
                <c:pt idx="4">
                  <c:v>2.2499999999999999E-2</c:v>
                </c:pt>
                <c:pt idx="5">
                  <c:v>1.2500000000000001E-2</c:v>
                </c:pt>
                <c:pt idx="6">
                  <c:v>2.5000000000000022E-3</c:v>
                </c:pt>
                <c:pt idx="7">
                  <c:v>7.4999999999999963E-3</c:v>
                </c:pt>
                <c:pt idx="8">
                  <c:v>1.7499999999999995E-2</c:v>
                </c:pt>
                <c:pt idx="9">
                  <c:v>2.7499999999999993E-2</c:v>
                </c:pt>
                <c:pt idx="10">
                  <c:v>3.7499999999999992E-2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489-4FE2-AFC1-550A056DB6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57280623"/>
        <c:axId val="1757281103"/>
      </c:lineChart>
      <c:catAx>
        <c:axId val="1757280623"/>
        <c:scaling>
          <c:orientation val="minMax"/>
        </c:scaling>
        <c:delete val="0"/>
        <c:axPos val="b"/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1103"/>
        <c:crosses val="autoZero"/>
        <c:auto val="1"/>
        <c:lblAlgn val="ctr"/>
        <c:lblOffset val="100"/>
        <c:noMultiLvlLbl val="0"/>
      </c:catAx>
      <c:valAx>
        <c:axId val="175728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728062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emf"/><Relationship Id="rId2" Type="http://schemas.openxmlformats.org/officeDocument/2006/relationships/image" Target="../media/image4.emf"/><Relationship Id="rId1" Type="http://schemas.openxmlformats.org/officeDocument/2006/relationships/image" Target="../media/image5.emf"/><Relationship Id="rId5" Type="http://schemas.openxmlformats.org/officeDocument/2006/relationships/image" Target="../media/image1.emf"/><Relationship Id="rId4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13</xdr:row>
      <xdr:rowOff>0</xdr:rowOff>
    </xdr:from>
    <xdr:to>
      <xdr:col>16</xdr:col>
      <xdr:colOff>380512</xdr:colOff>
      <xdr:row>19</xdr:row>
      <xdr:rowOff>51869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1FA1C0F-86DE-6DEF-ED13-2351F788215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572000" y="2405743"/>
          <a:ext cx="6258798" cy="1162212"/>
        </a:xfrm>
        <a:prstGeom prst="rect">
          <a:avLst/>
        </a:prstGeom>
      </xdr:spPr>
    </xdr:pic>
    <xdr:clientData/>
  </xdr:twoCellAnchor>
  <xdr:twoCellAnchor editAs="oneCell">
    <xdr:from>
      <xdr:col>7</xdr:col>
      <xdr:colOff>0</xdr:colOff>
      <xdr:row>21</xdr:row>
      <xdr:rowOff>0</xdr:rowOff>
    </xdr:from>
    <xdr:to>
      <xdr:col>11</xdr:col>
      <xdr:colOff>531117</xdr:colOff>
      <xdr:row>24</xdr:row>
      <xdr:rowOff>73567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98311148-5E8B-5FCB-DDA8-5F84D7177B3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572000" y="3886200"/>
          <a:ext cx="3143689" cy="628738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9</xdr:row>
          <xdr:rowOff>27214</xdr:rowOff>
        </xdr:from>
        <xdr:to>
          <xdr:col>23</xdr:col>
          <xdr:colOff>397329</xdr:colOff>
          <xdr:row>9</xdr:row>
          <xdr:rowOff>179614</xdr:rowOff>
        </xdr:to>
        <xdr:sp macro="" textlink="">
          <xdr:nvSpPr>
            <xdr:cNvPr id="1026" name="timingVar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id="{00000000-0008-0000-03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11</xdr:row>
          <xdr:rowOff>27214</xdr:rowOff>
        </xdr:from>
        <xdr:to>
          <xdr:col>23</xdr:col>
          <xdr:colOff>397329</xdr:colOff>
          <xdr:row>11</xdr:row>
          <xdr:rowOff>179614</xdr:rowOff>
        </xdr:to>
        <xdr:sp macro="" textlink="">
          <xdr:nvSpPr>
            <xdr:cNvPr id="1027" name="SpikeSkill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id="{00000000-0008-0000-03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>
    <xdr:from>
      <xdr:col>13</xdr:col>
      <xdr:colOff>0</xdr:colOff>
      <xdr:row>37</xdr:row>
      <xdr:rowOff>0</xdr:rowOff>
    </xdr:from>
    <xdr:to>
      <xdr:col>19</xdr:col>
      <xdr:colOff>653143</xdr:colOff>
      <xdr:row>48</xdr:row>
      <xdr:rowOff>5443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73B328F1-1E4F-4931-B1AC-E69E81D87B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13</xdr:row>
          <xdr:rowOff>27214</xdr:rowOff>
        </xdr:from>
        <xdr:to>
          <xdr:col>23</xdr:col>
          <xdr:colOff>397329</xdr:colOff>
          <xdr:row>13</xdr:row>
          <xdr:rowOff>179614</xdr:rowOff>
        </xdr:to>
        <xdr:sp macro="" textlink="">
          <xdr:nvSpPr>
            <xdr:cNvPr id="1029" name="athletePower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id="{00000000-0008-0000-03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108857</xdr:colOff>
          <xdr:row>15</xdr:row>
          <xdr:rowOff>27214</xdr:rowOff>
        </xdr:from>
        <xdr:to>
          <xdr:col>23</xdr:col>
          <xdr:colOff>397329</xdr:colOff>
          <xdr:row>15</xdr:row>
          <xdr:rowOff>179614</xdr:rowOff>
        </xdr:to>
        <xdr:sp macro="" textlink="">
          <xdr:nvSpPr>
            <xdr:cNvPr id="1030" name="distance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id="{00000000-0008-0000-03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20</xdr:col>
          <xdr:colOff>119743</xdr:colOff>
          <xdr:row>16</xdr:row>
          <xdr:rowOff>152400</xdr:rowOff>
        </xdr:from>
        <xdr:to>
          <xdr:col>22</xdr:col>
          <xdr:colOff>185057</xdr:colOff>
          <xdr:row>18</xdr:row>
          <xdr:rowOff>59871</xdr:rowOff>
        </xdr:to>
        <xdr:sp macro="" textlink="">
          <xdr:nvSpPr>
            <xdr:cNvPr id="1033" name="setPassAdjustment" hidden="1">
              <a:extLst>
                <a:ext uri="{63B3BB69-23CF-44E3-9099-C40C66FF867C}">
                  <a14:compatExt spid="_x0000_s1033"/>
                </a:ext>
                <a:ext uri="{FF2B5EF4-FFF2-40B4-BE49-F238E27FC236}">
                  <a16:creationId xmlns:a16="http://schemas.microsoft.com/office/drawing/2014/main" id="{00000000-0008-0000-0300-000009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featurePropertyBag/featurePropertyBag.xml><?xml version="1.0" encoding="utf-8"?>
<FeaturePropertyBags xmlns="http://schemas.microsoft.com/office/spreadsheetml/2022/featurepropertybag">
  <bag type="Checkbox"/>
  <bag type="XFControls">
    <bagId k="CellControl">0</bagId>
  </bag>
  <bag type="XFComplement">
    <bagId k="XFControls">1</bagId>
  </bag>
  <bag type="XFComplements" extRef="XFComplementsMapperExtRef">
    <a k="MappedFeaturePropertyBags">
      <bagId>2</bagId>
    </a>
  </bag>
</FeaturePropertyBag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control" Target="../activeX/activeX3.xml"/><Relationship Id="rId13" Type="http://schemas.openxmlformats.org/officeDocument/2006/relationships/image" Target="../media/image5.emf"/><Relationship Id="rId3" Type="http://schemas.openxmlformats.org/officeDocument/2006/relationships/vmlDrawing" Target="../drawings/vmlDrawing1.vml"/><Relationship Id="rId7" Type="http://schemas.openxmlformats.org/officeDocument/2006/relationships/image" Target="../media/image2.emf"/><Relationship Id="rId12" Type="http://schemas.openxmlformats.org/officeDocument/2006/relationships/control" Target="../activeX/activeX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ontrol" Target="../activeX/activeX2.xml"/><Relationship Id="rId11" Type="http://schemas.openxmlformats.org/officeDocument/2006/relationships/image" Target="../media/image4.emf"/><Relationship Id="rId5" Type="http://schemas.openxmlformats.org/officeDocument/2006/relationships/image" Target="../media/image1.emf"/><Relationship Id="rId10" Type="http://schemas.openxmlformats.org/officeDocument/2006/relationships/control" Target="../activeX/activeX4.xml"/><Relationship Id="rId4" Type="http://schemas.openxmlformats.org/officeDocument/2006/relationships/control" Target="../activeX/activeX1.xml"/><Relationship Id="rId9" Type="http://schemas.openxmlformats.org/officeDocument/2006/relationships/image" Target="../media/image3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EFE102-FC79-44BA-9EBD-B5FDB4B0C5DA}">
  <sheetPr codeName="Sheet2"/>
  <dimension ref="A1:G3"/>
  <sheetViews>
    <sheetView workbookViewId="0">
      <selection activeCell="G3" sqref="G3"/>
    </sheetView>
  </sheetViews>
  <sheetFormatPr defaultRowHeight="14.6" x14ac:dyDescent="0.4"/>
  <cols>
    <col min="1" max="1" width="10.69140625" bestFit="1" customWidth="1"/>
    <col min="2" max="2" width="9.61328125" bestFit="1" customWidth="1"/>
    <col min="3" max="3" width="12.15234375" bestFit="1" customWidth="1"/>
    <col min="4" max="4" width="13.765625" bestFit="1" customWidth="1"/>
    <col min="5" max="5" width="13.3828125" bestFit="1" customWidth="1"/>
    <col min="6" max="6" width="12.53515625" bestFit="1" customWidth="1"/>
    <col min="7" max="7" width="11.15234375" bestFit="1" customWidth="1"/>
  </cols>
  <sheetData>
    <row r="1" spans="1:7" x14ac:dyDescent="0.4">
      <c r="C1" s="44" t="s">
        <v>1</v>
      </c>
      <c r="D1" s="44"/>
      <c r="E1" s="44" t="s">
        <v>4</v>
      </c>
      <c r="F1" s="44"/>
    </row>
    <row r="2" spans="1:7" x14ac:dyDescent="0.4">
      <c r="A2" t="s">
        <v>6</v>
      </c>
      <c r="B2" t="s">
        <v>0</v>
      </c>
      <c r="C2" s="1" t="s">
        <v>2</v>
      </c>
      <c r="D2" s="1" t="s">
        <v>3</v>
      </c>
      <c r="E2" s="1" t="s">
        <v>2</v>
      </c>
      <c r="F2" s="1" t="s">
        <v>3</v>
      </c>
      <c r="G2" s="1" t="s">
        <v>5</v>
      </c>
    </row>
    <row r="3" spans="1:7" x14ac:dyDescent="0.4">
      <c r="A3" t="s">
        <v>7</v>
      </c>
      <c r="B3">
        <v>7</v>
      </c>
      <c r="C3">
        <v>1</v>
      </c>
      <c r="D3">
        <v>10</v>
      </c>
      <c r="E3">
        <v>22</v>
      </c>
      <c r="F3">
        <v>31</v>
      </c>
      <c r="G3">
        <f>(B3-C3)*(F3-E3)/(D3-C3)+E3</f>
        <v>28</v>
      </c>
    </row>
  </sheetData>
  <mergeCells count="2">
    <mergeCell ref="C1:D1"/>
    <mergeCell ref="E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659FA-A28B-4F0B-89E8-E890CA7CC901}">
  <sheetPr codeName="Sheet3"/>
  <dimension ref="A1:G2"/>
  <sheetViews>
    <sheetView workbookViewId="0">
      <selection activeCell="G2" sqref="G2"/>
    </sheetView>
  </sheetViews>
  <sheetFormatPr defaultRowHeight="14.6" x14ac:dyDescent="0.4"/>
  <sheetData>
    <row r="1" spans="1:7" x14ac:dyDescent="0.4">
      <c r="A1" t="s">
        <v>9</v>
      </c>
      <c r="B1" t="s">
        <v>11</v>
      </c>
      <c r="F1" t="s">
        <v>8</v>
      </c>
      <c r="G1" t="s">
        <v>10</v>
      </c>
    </row>
    <row r="2" spans="1:7" x14ac:dyDescent="0.4">
      <c r="A2">
        <v>7</v>
      </c>
      <c r="B2">
        <v>7</v>
      </c>
      <c r="F2">
        <f>2+(0.1-2)*(A2/10)</f>
        <v>0.67000000000000015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289AF4-DE8A-4F06-880E-3024ABD8F25C}">
  <sheetPr codeName="Sheet4"/>
  <dimension ref="A1:R9"/>
  <sheetViews>
    <sheetView workbookViewId="0">
      <pane ySplit="1" topLeftCell="A2" activePane="bottomLeft" state="frozen"/>
      <selection pane="bottomLeft" activeCell="Q9" sqref="Q9"/>
    </sheetView>
  </sheetViews>
  <sheetFormatPr defaultRowHeight="14.6" x14ac:dyDescent="0.4"/>
  <cols>
    <col min="1" max="1" width="8.84375" bestFit="1" customWidth="1"/>
    <col min="2" max="2" width="11.4609375" bestFit="1" customWidth="1"/>
    <col min="3" max="3" width="8.84375" bestFit="1" customWidth="1"/>
    <col min="4" max="4" width="11.4609375" bestFit="1" customWidth="1"/>
    <col min="5" max="5" width="8.69140625" bestFit="1" customWidth="1"/>
    <col min="6" max="6" width="9.84375" bestFit="1" customWidth="1"/>
    <col min="7" max="7" width="10.4609375" bestFit="1" customWidth="1"/>
    <col min="8" max="8" width="10.921875" bestFit="1" customWidth="1"/>
  </cols>
  <sheetData>
    <row r="1" spans="1:18" x14ac:dyDescent="0.4">
      <c r="A1" s="3" t="s">
        <v>12</v>
      </c>
      <c r="B1" t="s">
        <v>13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J1" t="s">
        <v>25</v>
      </c>
      <c r="K1" t="s">
        <v>20</v>
      </c>
      <c r="L1" t="s">
        <v>14</v>
      </c>
      <c r="M1" t="s">
        <v>21</v>
      </c>
      <c r="N1" t="s">
        <v>22</v>
      </c>
      <c r="O1" t="s">
        <v>24</v>
      </c>
      <c r="P1" t="s">
        <v>26</v>
      </c>
      <c r="Q1" t="s">
        <v>23</v>
      </c>
      <c r="R1" t="s">
        <v>27</v>
      </c>
    </row>
    <row r="2" spans="1:18" x14ac:dyDescent="0.4">
      <c r="A2">
        <v>9.3537289999999995</v>
      </c>
      <c r="B2">
        <v>-0.38289210000000001</v>
      </c>
      <c r="C2">
        <v>27.61711</v>
      </c>
      <c r="D2">
        <v>-1.670311E-2</v>
      </c>
      <c r="E2">
        <v>0</v>
      </c>
      <c r="F2">
        <v>0.34444659999999999</v>
      </c>
      <c r="G2">
        <v>27.16</v>
      </c>
      <c r="H2">
        <v>60.75</v>
      </c>
      <c r="J2" t="b">
        <v>0</v>
      </c>
      <c r="K2">
        <v>7</v>
      </c>
      <c r="L2">
        <v>7</v>
      </c>
      <c r="M2">
        <f>2+(0.1-2)*(K2/10)</f>
        <v>0.67000000000000015</v>
      </c>
      <c r="N2">
        <f>MIN(MAX(L2+B2,1),10)</f>
        <v>6.6171078999999997</v>
      </c>
      <c r="O2">
        <f>IF(J2,0.05,0)</f>
        <v>0</v>
      </c>
      <c r="P2">
        <f>(N2-'Skill to Value'!C$3)*('Skill to Value'!F$3-'Skill to Value'!E$3)/('Skill to Value'!D$3-'Skill to Value'!C$3)+'Skill to Value'!E$3</f>
        <v>27.617107900000001</v>
      </c>
      <c r="Q2" s="2">
        <f>A2/(P2*(1-(ABS(D2)-O2)))</f>
        <v>0.34444661481034827</v>
      </c>
      <c r="R2" t="b">
        <f>ROUND(F2,4)=ROUND(Q2,4)</f>
        <v>1</v>
      </c>
    </row>
    <row r="3" spans="1:18" x14ac:dyDescent="0.4">
      <c r="A3">
        <v>9.9894079999999992</v>
      </c>
      <c r="B3">
        <v>-3.7250100000000001E-2</v>
      </c>
      <c r="C3">
        <v>27.96275</v>
      </c>
      <c r="D3">
        <v>-1.9782629999999999E-2</v>
      </c>
      <c r="E3">
        <v>0</v>
      </c>
      <c r="F3">
        <v>0.36444959999999998</v>
      </c>
      <c r="G3">
        <v>27.41</v>
      </c>
      <c r="H3">
        <v>61.31</v>
      </c>
      <c r="J3" t="b">
        <v>0</v>
      </c>
      <c r="K3">
        <v>7</v>
      </c>
      <c r="L3">
        <v>7</v>
      </c>
      <c r="M3">
        <f t="shared" ref="M3:M8" si="0">2+(0.1-2)*(K3/10)</f>
        <v>0.67000000000000015</v>
      </c>
      <c r="N3">
        <f t="shared" ref="N3:N8" si="1">MIN(MAX(L3+B3,1),10)</f>
        <v>6.9627499000000004</v>
      </c>
      <c r="O3">
        <f t="shared" ref="O3:O8" si="2">IF(J3,0.05,0)</f>
        <v>0</v>
      </c>
      <c r="P3">
        <f>(N3-'Skill to Value'!C$3)*('Skill to Value'!F$3-'Skill to Value'!E$3)/('Skill to Value'!D$3-'Skill to Value'!C$3)+'Skill to Value'!E$3</f>
        <v>27.962749899999999</v>
      </c>
      <c r="Q3" s="2">
        <f t="shared" ref="Q3:Q8" si="3">A3/(P3*(1-(ABS(D3)-O3)))</f>
        <v>0.36444960087067324</v>
      </c>
      <c r="R3" t="b">
        <f t="shared" ref="R3:R8" si="4">ROUND(F3,4)=ROUND(Q3,4)</f>
        <v>1</v>
      </c>
    </row>
    <row r="4" spans="1:18" x14ac:dyDescent="0.4">
      <c r="A4">
        <v>6.6992789999999998</v>
      </c>
      <c r="B4">
        <v>-6.1465319999999997E-2</v>
      </c>
      <c r="C4">
        <v>27.93853</v>
      </c>
      <c r="D4">
        <v>-1.526279E-2</v>
      </c>
      <c r="E4">
        <v>0</v>
      </c>
      <c r="F4">
        <v>0.24350289999999999</v>
      </c>
      <c r="G4">
        <v>27.51</v>
      </c>
      <c r="H4">
        <v>61.54</v>
      </c>
      <c r="J4" t="b">
        <v>0</v>
      </c>
      <c r="K4">
        <v>7</v>
      </c>
      <c r="L4">
        <v>7</v>
      </c>
      <c r="M4">
        <f t="shared" si="0"/>
        <v>0.67000000000000015</v>
      </c>
      <c r="N4">
        <f t="shared" si="1"/>
        <v>6.9385346800000001</v>
      </c>
      <c r="O4">
        <f t="shared" si="2"/>
        <v>0</v>
      </c>
      <c r="P4">
        <f>(N4-'Skill to Value'!C$3)*('Skill to Value'!F$3-'Skill to Value'!E$3)/('Skill to Value'!D$3-'Skill to Value'!C$3)+'Skill to Value'!E$3</f>
        <v>27.93853468</v>
      </c>
      <c r="Q4" s="2">
        <f t="shared" si="3"/>
        <v>0.2435028740950228</v>
      </c>
      <c r="R4" t="b">
        <f t="shared" si="4"/>
        <v>1</v>
      </c>
    </row>
    <row r="5" spans="1:18" x14ac:dyDescent="0.4">
      <c r="A5">
        <v>10.0289</v>
      </c>
      <c r="B5">
        <v>0.31448999999999999</v>
      </c>
      <c r="C5">
        <v>28.314489999999999</v>
      </c>
      <c r="D5">
        <v>-1.317898E-2</v>
      </c>
      <c r="E5">
        <v>0</v>
      </c>
      <c r="F5">
        <v>0.3589271</v>
      </c>
      <c r="G5">
        <v>27.94</v>
      </c>
      <c r="H5">
        <v>62.5</v>
      </c>
      <c r="J5" t="b">
        <v>0</v>
      </c>
      <c r="K5">
        <v>7</v>
      </c>
      <c r="L5">
        <v>7</v>
      </c>
      <c r="M5">
        <f t="shared" si="0"/>
        <v>0.67000000000000015</v>
      </c>
      <c r="N5">
        <f t="shared" si="1"/>
        <v>7.3144900000000002</v>
      </c>
      <c r="O5">
        <f t="shared" si="2"/>
        <v>0</v>
      </c>
      <c r="P5">
        <f>(N5-'Skill to Value'!C$3)*('Skill to Value'!F$3-'Skill to Value'!E$3)/('Skill to Value'!D$3-'Skill to Value'!C$3)+'Skill to Value'!E$3</f>
        <v>28.314489999999999</v>
      </c>
      <c r="Q5" s="2">
        <f t="shared" si="3"/>
        <v>0.35892703029020528</v>
      </c>
      <c r="R5" t="b">
        <f t="shared" si="4"/>
        <v>1</v>
      </c>
    </row>
    <row r="6" spans="1:18" x14ac:dyDescent="0.4">
      <c r="A6">
        <v>6.4994930000000002</v>
      </c>
      <c r="B6">
        <v>0.17522389999999999</v>
      </c>
      <c r="C6">
        <v>28.175219999999999</v>
      </c>
      <c r="D6">
        <v>-2.258897E-2</v>
      </c>
      <c r="E6">
        <v>0</v>
      </c>
      <c r="F6">
        <v>0.23601240000000001</v>
      </c>
      <c r="G6">
        <v>27.54</v>
      </c>
      <c r="H6">
        <v>61.6</v>
      </c>
      <c r="J6" t="b">
        <v>0</v>
      </c>
      <c r="K6">
        <v>7</v>
      </c>
      <c r="L6">
        <v>7</v>
      </c>
      <c r="M6">
        <f t="shared" si="0"/>
        <v>0.67000000000000015</v>
      </c>
      <c r="N6">
        <f t="shared" si="1"/>
        <v>7.1752238999999998</v>
      </c>
      <c r="O6">
        <f t="shared" si="2"/>
        <v>0</v>
      </c>
      <c r="P6">
        <f>(N6-'Skill to Value'!C$3)*('Skill to Value'!F$3-'Skill to Value'!E$3)/('Skill to Value'!D$3-'Skill to Value'!C$3)+'Skill to Value'!E$3</f>
        <v>28.175223899999999</v>
      </c>
      <c r="Q6" s="2">
        <f t="shared" si="3"/>
        <v>0.23601242580456191</v>
      </c>
      <c r="R6" t="b">
        <f t="shared" si="4"/>
        <v>1</v>
      </c>
    </row>
    <row r="7" spans="1:18" x14ac:dyDescent="0.4">
      <c r="A7">
        <v>6.4744270000000004</v>
      </c>
      <c r="B7">
        <v>-0.19184329999999999</v>
      </c>
      <c r="C7">
        <v>27.808160000000001</v>
      </c>
      <c r="D7">
        <v>-2.693108E-2</v>
      </c>
      <c r="E7">
        <v>0</v>
      </c>
      <c r="F7">
        <v>0.2392685</v>
      </c>
      <c r="G7">
        <v>27.06</v>
      </c>
      <c r="H7">
        <v>60.53</v>
      </c>
      <c r="J7" t="b">
        <v>0</v>
      </c>
      <c r="K7">
        <v>7</v>
      </c>
      <c r="L7">
        <v>7</v>
      </c>
      <c r="M7">
        <f t="shared" si="0"/>
        <v>0.67000000000000015</v>
      </c>
      <c r="N7">
        <f t="shared" si="1"/>
        <v>6.8081566999999996</v>
      </c>
      <c r="O7">
        <f t="shared" si="2"/>
        <v>0</v>
      </c>
      <c r="P7">
        <f>(N7-'Skill to Value'!C$3)*('Skill to Value'!F$3-'Skill to Value'!E$3)/('Skill to Value'!D$3-'Skill to Value'!C$3)+'Skill to Value'!E$3</f>
        <v>27.808156699999998</v>
      </c>
      <c r="Q7" s="2">
        <f t="shared" si="3"/>
        <v>0.23926850450243278</v>
      </c>
      <c r="R7" t="b">
        <f t="shared" si="4"/>
        <v>1</v>
      </c>
    </row>
    <row r="8" spans="1:18" x14ac:dyDescent="0.4">
      <c r="A8">
        <v>6.6844460000000003</v>
      </c>
      <c r="B8">
        <v>-0.137458</v>
      </c>
      <c r="C8">
        <v>27.862539999999999</v>
      </c>
      <c r="D8">
        <v>-1.5332200000000001E-2</v>
      </c>
      <c r="E8">
        <v>0</v>
      </c>
      <c r="F8">
        <v>0.24364359999999999</v>
      </c>
      <c r="G8">
        <v>27.44</v>
      </c>
      <c r="H8">
        <v>61.37</v>
      </c>
      <c r="J8" t="b">
        <v>0</v>
      </c>
      <c r="K8">
        <v>7</v>
      </c>
      <c r="L8">
        <v>7</v>
      </c>
      <c r="M8">
        <f t="shared" si="0"/>
        <v>0.67000000000000015</v>
      </c>
      <c r="N8">
        <f t="shared" si="1"/>
        <v>6.8625420000000004</v>
      </c>
      <c r="O8">
        <f t="shared" si="2"/>
        <v>0</v>
      </c>
      <c r="P8">
        <f>(N8-'Skill to Value'!C$3)*('Skill to Value'!F$3-'Skill to Value'!E$3)/('Skill to Value'!D$3-'Skill to Value'!C$3)+'Skill to Value'!E$3</f>
        <v>27.862542000000001</v>
      </c>
      <c r="Q8" s="2">
        <f t="shared" si="3"/>
        <v>0.24364356581847257</v>
      </c>
      <c r="R8" t="b">
        <f t="shared" si="4"/>
        <v>1</v>
      </c>
    </row>
    <row r="9" spans="1:18" x14ac:dyDescent="0.4">
      <c r="Q9" s="2">
        <f ca="1">SpikeTime!E24/(SpikeTime!E26*(1-(ABS(SpikeTime!E27)-SpikeTime!E28)))</f>
        <v>0.19977610547016036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A744AF-4B66-411A-B034-C8F30C452722}">
  <sheetPr codeName="Sheet1"/>
  <dimension ref="A1:AE90"/>
  <sheetViews>
    <sheetView tabSelected="1" topLeftCell="A63" workbookViewId="0">
      <selection activeCell="A90" sqref="A90"/>
    </sheetView>
  </sheetViews>
  <sheetFormatPr defaultRowHeight="14.6" x14ac:dyDescent="0.4"/>
  <cols>
    <col min="5" max="5" width="9.15234375" customWidth="1"/>
    <col min="20" max="20" width="17.07421875" bestFit="1" customWidth="1"/>
  </cols>
  <sheetData>
    <row r="1" spans="1:20" x14ac:dyDescent="0.4">
      <c r="A1" t="s">
        <v>28</v>
      </c>
    </row>
    <row r="2" spans="1:20" x14ac:dyDescent="0.4">
      <c r="A2" t="s">
        <v>29</v>
      </c>
    </row>
    <row r="3" spans="1:20" x14ac:dyDescent="0.4">
      <c r="A3" t="s">
        <v>30</v>
      </c>
    </row>
    <row r="4" spans="1:20" x14ac:dyDescent="0.4">
      <c r="A4" t="s">
        <v>31</v>
      </c>
    </row>
    <row r="5" spans="1:20" x14ac:dyDescent="0.4">
      <c r="A5" t="s">
        <v>32</v>
      </c>
    </row>
    <row r="6" spans="1:20" x14ac:dyDescent="0.4">
      <c r="A6" t="s">
        <v>33</v>
      </c>
    </row>
    <row r="7" spans="1:20" x14ac:dyDescent="0.4">
      <c r="A7" t="s">
        <v>34</v>
      </c>
    </row>
    <row r="8" spans="1:20" x14ac:dyDescent="0.4">
      <c r="A8" t="s">
        <v>35</v>
      </c>
    </row>
    <row r="9" spans="1:20" x14ac:dyDescent="0.4">
      <c r="A9" t="s">
        <v>36</v>
      </c>
    </row>
    <row r="10" spans="1:20" x14ac:dyDescent="0.4">
      <c r="A10" t="s">
        <v>37</v>
      </c>
      <c r="T10" t="s">
        <v>38</v>
      </c>
    </row>
    <row r="12" spans="1:20" x14ac:dyDescent="0.4">
      <c r="A12" t="s">
        <v>45</v>
      </c>
      <c r="B12" t="s">
        <v>38</v>
      </c>
      <c r="D12">
        <v>62</v>
      </c>
      <c r="E12" s="31">
        <f>D12/100</f>
        <v>0.62</v>
      </c>
      <c r="T12" t="s">
        <v>43</v>
      </c>
    </row>
    <row r="13" spans="1:20" x14ac:dyDescent="0.4">
      <c r="B13" t="s">
        <v>75</v>
      </c>
      <c r="E13">
        <v>0.625</v>
      </c>
    </row>
    <row r="14" spans="1:20" x14ac:dyDescent="0.4">
      <c r="B14" t="s">
        <v>76</v>
      </c>
      <c r="E14" s="4">
        <f>ABS(E12-E13)</f>
        <v>5.0000000000000044E-3</v>
      </c>
      <c r="T14" t="s">
        <v>11</v>
      </c>
    </row>
    <row r="15" spans="1:20" x14ac:dyDescent="0.4">
      <c r="A15" t="s">
        <v>60</v>
      </c>
      <c r="B15" t="s">
        <v>39</v>
      </c>
    </row>
    <row r="16" spans="1:20" x14ac:dyDescent="0.4">
      <c r="A16" t="s">
        <v>40</v>
      </c>
      <c r="B16" t="s">
        <v>43</v>
      </c>
      <c r="D16">
        <v>70</v>
      </c>
      <c r="E16" s="5">
        <f>D16/10</f>
        <v>7</v>
      </c>
      <c r="T16" t="s">
        <v>12</v>
      </c>
    </row>
    <row r="17" spans="1:31" x14ac:dyDescent="0.4">
      <c r="A17" t="s">
        <v>41</v>
      </c>
      <c r="B17" t="s">
        <v>42</v>
      </c>
      <c r="D17" s="33">
        <v>0.1</v>
      </c>
      <c r="E17" s="33">
        <v>0</v>
      </c>
    </row>
    <row r="18" spans="1:31" x14ac:dyDescent="0.4">
      <c r="A18" t="s">
        <v>50</v>
      </c>
      <c r="B18" t="s">
        <v>44</v>
      </c>
      <c r="E18">
        <v>10</v>
      </c>
      <c r="T18" t="s">
        <v>52</v>
      </c>
    </row>
    <row r="19" spans="1:31" x14ac:dyDescent="0.4">
      <c r="A19" t="s">
        <v>46</v>
      </c>
      <c r="B19" t="s">
        <v>8</v>
      </c>
      <c r="E19">
        <f>2+(0.1-2)*(E16/10)</f>
        <v>0.67000000000000015</v>
      </c>
    </row>
    <row r="20" spans="1:31" x14ac:dyDescent="0.4">
      <c r="A20" t="s">
        <v>47</v>
      </c>
      <c r="B20" t="s">
        <v>48</v>
      </c>
      <c r="E20" s="4">
        <f ca="1">RANDBETWEEN(-E19*100,E19*100)/100</f>
        <v>-0.46</v>
      </c>
    </row>
    <row r="21" spans="1:31" x14ac:dyDescent="0.4">
      <c r="B21" t="s">
        <v>11</v>
      </c>
      <c r="D21">
        <v>70</v>
      </c>
      <c r="E21" s="5">
        <f>D21/10</f>
        <v>7</v>
      </c>
      <c r="V21" t="s">
        <v>7</v>
      </c>
    </row>
    <row r="22" spans="1:31" x14ac:dyDescent="0.4">
      <c r="A22" t="s">
        <v>49</v>
      </c>
      <c r="B22" t="s">
        <v>10</v>
      </c>
      <c r="E22" s="5">
        <f ca="1">MIN(MAX(E21+E20,1),10)</f>
        <v>6.54</v>
      </c>
      <c r="U22" s="6" t="s">
        <v>79</v>
      </c>
      <c r="V22" s="34">
        <v>1</v>
      </c>
      <c r="W22" s="34">
        <f>V22+1</f>
        <v>2</v>
      </c>
      <c r="X22" s="34">
        <f t="shared" ref="X22:AE22" si="0">W22+1</f>
        <v>3</v>
      </c>
      <c r="Y22" s="34">
        <f t="shared" si="0"/>
        <v>4</v>
      </c>
      <c r="Z22" s="34">
        <f t="shared" si="0"/>
        <v>5</v>
      </c>
      <c r="AA22" s="34">
        <f t="shared" si="0"/>
        <v>6</v>
      </c>
      <c r="AB22" s="34">
        <f t="shared" si="0"/>
        <v>7</v>
      </c>
      <c r="AC22" s="34">
        <f t="shared" si="0"/>
        <v>8</v>
      </c>
      <c r="AD22" s="34">
        <f t="shared" si="0"/>
        <v>9</v>
      </c>
      <c r="AE22" s="34">
        <f t="shared" si="0"/>
        <v>10</v>
      </c>
    </row>
    <row r="23" spans="1:31" x14ac:dyDescent="0.4">
      <c r="A23" t="s">
        <v>53</v>
      </c>
      <c r="B23" t="s">
        <v>17</v>
      </c>
      <c r="E23" s="2">
        <f ca="1">E24/(E26*(1-(E27-E28)))</f>
        <v>0.19977610547016036</v>
      </c>
      <c r="U23" s="6">
        <v>1</v>
      </c>
      <c r="V23" s="35">
        <f>((V$22-'Skill to Value'!$C$3)*($E$25-$D$25)/('Skill to Value'!$D$3-'Skill to Value'!$C$3)+$D$25)*(1-($E$14*(($U23-'Skill to Value'!$C$3)*($E$17-$D$17)/('Skill to Value'!$D$3-'Skill to Value'!$C$3)+$D$17)-$E$28))</f>
        <v>21.989000000000001</v>
      </c>
      <c r="W23" s="36">
        <f>((W$22-'Skill to Value'!$C$3)*($E$25-$D$25)/('Skill to Value'!$D$3-'Skill to Value'!$C$3)+$D$25)*(1-($E$14*(($U23-'Skill to Value'!$C$3)*($E$17-$D$17)/('Skill to Value'!$D$3-'Skill to Value'!$C$3)+$D$17)-$E$28))</f>
        <v>22.988500000000002</v>
      </c>
      <c r="X23" s="36">
        <f>((X$22-'Skill to Value'!$C$3)*($E$25-$D$25)/('Skill to Value'!$D$3-'Skill to Value'!$C$3)+$D$25)*(1-($E$14*(($U23-'Skill to Value'!$C$3)*($E$17-$D$17)/('Skill to Value'!$D$3-'Skill to Value'!$C$3)+$D$17)-$E$28))</f>
        <v>23.988</v>
      </c>
      <c r="Y23" s="36">
        <f>((Y$22-'Skill to Value'!$C$3)*($E$25-$D$25)/('Skill to Value'!$D$3-'Skill to Value'!$C$3)+$D$25)*(1-($E$14*(($U23-'Skill to Value'!$C$3)*($E$17-$D$17)/('Skill to Value'!$D$3-'Skill to Value'!$C$3)+$D$17)-$E$28))</f>
        <v>24.987500000000001</v>
      </c>
      <c r="Z23" s="36">
        <f>((Z$22-'Skill to Value'!$C$3)*($E$25-$D$25)/('Skill to Value'!$D$3-'Skill to Value'!$C$3)+$D$25)*(1-($E$14*(($U23-'Skill to Value'!$C$3)*($E$17-$D$17)/('Skill to Value'!$D$3-'Skill to Value'!$C$3)+$D$17)-$E$28))</f>
        <v>25.987000000000002</v>
      </c>
      <c r="AA23" s="36">
        <f>((AA$22-'Skill to Value'!$C$3)*($E$25-$D$25)/('Skill to Value'!$D$3-'Skill to Value'!$C$3)+$D$25)*(1-($E$14*(($U23-'Skill to Value'!$C$3)*($E$17-$D$17)/('Skill to Value'!$D$3-'Skill to Value'!$C$3)+$D$17)-$E$28))</f>
        <v>26.986500000000003</v>
      </c>
      <c r="AB23" s="36">
        <f>((AB$22-'Skill to Value'!$C$3)*($E$25-$D$25)/('Skill to Value'!$D$3-'Skill to Value'!$C$3)+$D$25)*(1-($E$14*(($U23-'Skill to Value'!$C$3)*($E$17-$D$17)/('Skill to Value'!$D$3-'Skill to Value'!$C$3)+$D$17)-$E$28))</f>
        <v>27.986000000000001</v>
      </c>
      <c r="AC23" s="36">
        <f>((AC$22-'Skill to Value'!$C$3)*($E$25-$D$25)/('Skill to Value'!$D$3-'Skill to Value'!$C$3)+$D$25)*(1-($E$14*(($U23-'Skill to Value'!$C$3)*($E$17-$D$17)/('Skill to Value'!$D$3-'Skill to Value'!$C$3)+$D$17)-$E$28))</f>
        <v>28.985500000000002</v>
      </c>
      <c r="AD23" s="36">
        <f>((AD$22-'Skill to Value'!$C$3)*($E$25-$D$25)/('Skill to Value'!$D$3-'Skill to Value'!$C$3)+$D$25)*(1-($E$14*(($U23-'Skill to Value'!$C$3)*($E$17-$D$17)/('Skill to Value'!$D$3-'Skill to Value'!$C$3)+$D$17)-$E$28))</f>
        <v>29.985000000000003</v>
      </c>
      <c r="AE23" s="36">
        <f>((AE$22-'Skill to Value'!$C$3)*($E$25-$D$25)/('Skill to Value'!$D$3-'Skill to Value'!$C$3)+$D$25)*(1-($E$14*(($U23-'Skill to Value'!$C$3)*($E$17-$D$17)/('Skill to Value'!$D$3-'Skill to Value'!$C$3)+$D$17)-$E$28))</f>
        <v>30.984500000000001</v>
      </c>
    </row>
    <row r="24" spans="1:31" x14ac:dyDescent="0.4">
      <c r="A24" t="s">
        <v>54</v>
      </c>
      <c r="B24" t="s">
        <v>55</v>
      </c>
      <c r="D24">
        <v>55</v>
      </c>
      <c r="E24" s="5">
        <f>D24/10</f>
        <v>5.5</v>
      </c>
      <c r="U24" s="6">
        <f>U23+1</f>
        <v>2</v>
      </c>
      <c r="V24" s="37">
        <f>((V$22-'Skill to Value'!$C$3)*($E$25-$D$25)/('Skill to Value'!$D$3-'Skill to Value'!$C$3)+$D$25)*(1-($E$14*(($U24-'Skill to Value'!$C$3)*($E$17-$D$17)/('Skill to Value'!$D$3-'Skill to Value'!$C$3)+$D$17)-$E$28))</f>
        <v>21.990222222222222</v>
      </c>
      <c r="W24" s="38">
        <f>((W$22-'Skill to Value'!$C$3)*($E$25-$D$25)/('Skill to Value'!$D$3-'Skill to Value'!$C$3)+$D$25)*(1-($E$14*(($U24-'Skill to Value'!$C$3)*($E$17-$D$17)/('Skill to Value'!$D$3-'Skill to Value'!$C$3)+$D$17)-$E$28))</f>
        <v>22.989777777777778</v>
      </c>
      <c r="X24" s="38">
        <f>((X$22-'Skill to Value'!$C$3)*($E$25-$D$25)/('Skill to Value'!$D$3-'Skill to Value'!$C$3)+$D$25)*(1-($E$14*(($U24-'Skill to Value'!$C$3)*($E$17-$D$17)/('Skill to Value'!$D$3-'Skill to Value'!$C$3)+$D$17)-$E$28))</f>
        <v>23.989333333333335</v>
      </c>
      <c r="Y24" s="38">
        <f>((Y$22-'Skill to Value'!$C$3)*($E$25-$D$25)/('Skill to Value'!$D$3-'Skill to Value'!$C$3)+$D$25)*(1-($E$14*(($U24-'Skill to Value'!$C$3)*($E$17-$D$17)/('Skill to Value'!$D$3-'Skill to Value'!$C$3)+$D$17)-$E$28))</f>
        <v>24.988888888888887</v>
      </c>
      <c r="Z24" s="38">
        <f>((Z$22-'Skill to Value'!$C$3)*($E$25-$D$25)/('Skill to Value'!$D$3-'Skill to Value'!$C$3)+$D$25)*(1-($E$14*(($U24-'Skill to Value'!$C$3)*($E$17-$D$17)/('Skill to Value'!$D$3-'Skill to Value'!$C$3)+$D$17)-$E$28))</f>
        <v>25.988444444444443</v>
      </c>
      <c r="AA24" s="38">
        <f>((AA$22-'Skill to Value'!$C$3)*($E$25-$D$25)/('Skill to Value'!$D$3-'Skill to Value'!$C$3)+$D$25)*(1-($E$14*(($U24-'Skill to Value'!$C$3)*($E$17-$D$17)/('Skill to Value'!$D$3-'Skill to Value'!$C$3)+$D$17)-$E$28))</f>
        <v>26.988</v>
      </c>
      <c r="AB24" s="38">
        <f>((AB$22-'Skill to Value'!$C$3)*($E$25-$D$25)/('Skill to Value'!$D$3-'Skill to Value'!$C$3)+$D$25)*(1-($E$14*(($U24-'Skill to Value'!$C$3)*($E$17-$D$17)/('Skill to Value'!$D$3-'Skill to Value'!$C$3)+$D$17)-$E$28))</f>
        <v>27.987555555555556</v>
      </c>
      <c r="AC24" s="38">
        <f>((AC$22-'Skill to Value'!$C$3)*($E$25-$D$25)/('Skill to Value'!$D$3-'Skill to Value'!$C$3)+$D$25)*(1-($E$14*(($U24-'Skill to Value'!$C$3)*($E$17-$D$17)/('Skill to Value'!$D$3-'Skill to Value'!$C$3)+$D$17)-$E$28))</f>
        <v>28.987111111111112</v>
      </c>
      <c r="AD24" s="38">
        <f>((AD$22-'Skill to Value'!$C$3)*($E$25-$D$25)/('Skill to Value'!$D$3-'Skill to Value'!$C$3)+$D$25)*(1-($E$14*(($U24-'Skill to Value'!$C$3)*($E$17-$D$17)/('Skill to Value'!$D$3-'Skill to Value'!$C$3)+$D$17)-$E$28))</f>
        <v>29.986666666666665</v>
      </c>
      <c r="AE24" s="38">
        <f>((AE$22-'Skill to Value'!$C$3)*($E$25-$D$25)/('Skill to Value'!$D$3-'Skill to Value'!$C$3)+$D$25)*(1-($E$14*(($U24-'Skill to Value'!$C$3)*($E$17-$D$17)/('Skill to Value'!$D$3-'Skill to Value'!$C$3)+$D$17)-$E$28))</f>
        <v>30.986222222222221</v>
      </c>
    </row>
    <row r="25" spans="1:31" x14ac:dyDescent="0.4">
      <c r="A25" t="s">
        <v>56</v>
      </c>
      <c r="B25" t="s">
        <v>57</v>
      </c>
      <c r="D25" s="26">
        <v>22</v>
      </c>
      <c r="E25" s="26">
        <v>31</v>
      </c>
      <c r="U25" s="6">
        <f t="shared" ref="U25:U32" si="1">U24+1</f>
        <v>3</v>
      </c>
      <c r="V25" s="37">
        <f>((V$22-'Skill to Value'!$C$3)*($E$25-$D$25)/('Skill to Value'!$D$3-'Skill to Value'!$C$3)+$D$25)*(1-($E$14*(($U25-'Skill to Value'!$C$3)*($E$17-$D$17)/('Skill to Value'!$D$3-'Skill to Value'!$C$3)+$D$17)-$E$28))</f>
        <v>21.991444444444443</v>
      </c>
      <c r="W25" s="38">
        <f>((W$22-'Skill to Value'!$C$3)*($E$25-$D$25)/('Skill to Value'!$D$3-'Skill to Value'!$C$3)+$D$25)*(1-($E$14*(($U25-'Skill to Value'!$C$3)*($E$17-$D$17)/('Skill to Value'!$D$3-'Skill to Value'!$C$3)+$D$17)-$E$28))</f>
        <v>22.991055555555555</v>
      </c>
      <c r="X25" s="38">
        <f>((X$22-'Skill to Value'!$C$3)*($E$25-$D$25)/('Skill to Value'!$D$3-'Skill to Value'!$C$3)+$D$25)*(1-($E$14*(($U25-'Skill to Value'!$C$3)*($E$17-$D$17)/('Skill to Value'!$D$3-'Skill to Value'!$C$3)+$D$17)-$E$28))</f>
        <v>23.990666666666666</v>
      </c>
      <c r="Y25" s="38">
        <f>((Y$22-'Skill to Value'!$C$3)*($E$25-$D$25)/('Skill to Value'!$D$3-'Skill to Value'!$C$3)+$D$25)*(1-($E$14*(($U25-'Skill to Value'!$C$3)*($E$17-$D$17)/('Skill to Value'!$D$3-'Skill to Value'!$C$3)+$D$17)-$E$28))</f>
        <v>24.990277777777777</v>
      </c>
      <c r="Z25" s="38">
        <f>((Z$22-'Skill to Value'!$C$3)*($E$25-$D$25)/('Skill to Value'!$D$3-'Skill to Value'!$C$3)+$D$25)*(1-($E$14*(($U25-'Skill to Value'!$C$3)*($E$17-$D$17)/('Skill to Value'!$D$3-'Skill to Value'!$C$3)+$D$17)-$E$28))</f>
        <v>25.989888888888888</v>
      </c>
      <c r="AA25" s="38">
        <f>((AA$22-'Skill to Value'!$C$3)*($E$25-$D$25)/('Skill to Value'!$D$3-'Skill to Value'!$C$3)+$D$25)*(1-($E$14*(($U25-'Skill to Value'!$C$3)*($E$17-$D$17)/('Skill to Value'!$D$3-'Skill to Value'!$C$3)+$D$17)-$E$28))</f>
        <v>26.9895</v>
      </c>
      <c r="AB25" s="38">
        <f>((AB$22-'Skill to Value'!$C$3)*($E$25-$D$25)/('Skill to Value'!$D$3-'Skill to Value'!$C$3)+$D$25)*(1-($E$14*(($U25-'Skill to Value'!$C$3)*($E$17-$D$17)/('Skill to Value'!$D$3-'Skill to Value'!$C$3)+$D$17)-$E$28))</f>
        <v>27.989111111111111</v>
      </c>
      <c r="AC25" s="38">
        <f>((AC$22-'Skill to Value'!$C$3)*($E$25-$D$25)/('Skill to Value'!$D$3-'Skill to Value'!$C$3)+$D$25)*(1-($E$14*(($U25-'Skill to Value'!$C$3)*($E$17-$D$17)/('Skill to Value'!$D$3-'Skill to Value'!$C$3)+$D$17)-$E$28))</f>
        <v>28.988722222222222</v>
      </c>
      <c r="AD25" s="38">
        <f>((AD$22-'Skill to Value'!$C$3)*($E$25-$D$25)/('Skill to Value'!$D$3-'Skill to Value'!$C$3)+$D$25)*(1-($E$14*(($U25-'Skill to Value'!$C$3)*($E$17-$D$17)/('Skill to Value'!$D$3-'Skill to Value'!$C$3)+$D$17)-$E$28))</f>
        <v>29.988333333333333</v>
      </c>
      <c r="AE25" s="38">
        <f>((AE$22-'Skill to Value'!$C$3)*($E$25-$D$25)/('Skill to Value'!$D$3-'Skill to Value'!$C$3)+$D$25)*(1-($E$14*(($U25-'Skill to Value'!$C$3)*($E$17-$D$17)/('Skill to Value'!$D$3-'Skill to Value'!$C$3)+$D$17)-$E$28))</f>
        <v>30.987944444444445</v>
      </c>
    </row>
    <row r="26" spans="1:31" x14ac:dyDescent="0.4">
      <c r="A26" s="41" t="s">
        <v>61</v>
      </c>
      <c r="E26" s="4">
        <f ca="1">(E22-'Skill to Value'!C3)*(E25-D25)/('Skill to Value'!D3-'Skill to Value'!C3)+D25</f>
        <v>27.54</v>
      </c>
      <c r="U26" s="6">
        <f t="shared" si="1"/>
        <v>4</v>
      </c>
      <c r="V26" s="37">
        <f>((V$22-'Skill to Value'!$C$3)*($E$25-$D$25)/('Skill to Value'!$D$3-'Skill to Value'!$C$3)+$D$25)*(1-($E$14*(($U26-'Skill to Value'!$C$3)*($E$17-$D$17)/('Skill to Value'!$D$3-'Skill to Value'!$C$3)+$D$17)-$E$28))</f>
        <v>21.992666666666668</v>
      </c>
      <c r="W26" s="38">
        <f>((W$22-'Skill to Value'!$C$3)*($E$25-$D$25)/('Skill to Value'!$D$3-'Skill to Value'!$C$3)+$D$25)*(1-($E$14*(($U26-'Skill to Value'!$C$3)*($E$17-$D$17)/('Skill to Value'!$D$3-'Skill to Value'!$C$3)+$D$17)-$E$28))</f>
        <v>22.992333333333335</v>
      </c>
      <c r="X26" s="38">
        <f>((X$22-'Skill to Value'!$C$3)*($E$25-$D$25)/('Skill to Value'!$D$3-'Skill to Value'!$C$3)+$D$25)*(1-($E$14*(($U26-'Skill to Value'!$C$3)*($E$17-$D$17)/('Skill to Value'!$D$3-'Skill to Value'!$C$3)+$D$17)-$E$28))</f>
        <v>23.992000000000001</v>
      </c>
      <c r="Y26" s="38">
        <f>((Y$22-'Skill to Value'!$C$3)*($E$25-$D$25)/('Skill to Value'!$D$3-'Skill to Value'!$C$3)+$D$25)*(1-($E$14*(($U26-'Skill to Value'!$C$3)*($E$17-$D$17)/('Skill to Value'!$D$3-'Skill to Value'!$C$3)+$D$17)-$E$28))</f>
        <v>24.991666666666667</v>
      </c>
      <c r="Z26" s="38">
        <f>((Z$22-'Skill to Value'!$C$3)*($E$25-$D$25)/('Skill to Value'!$D$3-'Skill to Value'!$C$3)+$D$25)*(1-($E$14*(($U26-'Skill to Value'!$C$3)*($E$17-$D$17)/('Skill to Value'!$D$3-'Skill to Value'!$C$3)+$D$17)-$E$28))</f>
        <v>25.991333333333333</v>
      </c>
      <c r="AA26" s="38">
        <f>((AA$22-'Skill to Value'!$C$3)*($E$25-$D$25)/('Skill to Value'!$D$3-'Skill to Value'!$C$3)+$D$25)*(1-($E$14*(($U26-'Skill to Value'!$C$3)*($E$17-$D$17)/('Skill to Value'!$D$3-'Skill to Value'!$C$3)+$D$17)-$E$28))</f>
        <v>26.991</v>
      </c>
      <c r="AB26" s="38">
        <f>((AB$22-'Skill to Value'!$C$3)*($E$25-$D$25)/('Skill to Value'!$D$3-'Skill to Value'!$C$3)+$D$25)*(1-($E$14*(($U26-'Skill to Value'!$C$3)*($E$17-$D$17)/('Skill to Value'!$D$3-'Skill to Value'!$C$3)+$D$17)-$E$28))</f>
        <v>27.990666666666669</v>
      </c>
      <c r="AC26" s="38">
        <f>((AC$22-'Skill to Value'!$C$3)*($E$25-$D$25)/('Skill to Value'!$D$3-'Skill to Value'!$C$3)+$D$25)*(1-($E$14*(($U26-'Skill to Value'!$C$3)*($E$17-$D$17)/('Skill to Value'!$D$3-'Skill to Value'!$C$3)+$D$17)-$E$28))</f>
        <v>28.990333333333336</v>
      </c>
      <c r="AD26" s="38">
        <f>((AD$22-'Skill to Value'!$C$3)*($E$25-$D$25)/('Skill to Value'!$D$3-'Skill to Value'!$C$3)+$D$25)*(1-($E$14*(($U26-'Skill to Value'!$C$3)*($E$17-$D$17)/('Skill to Value'!$D$3-'Skill to Value'!$C$3)+$D$17)-$E$28))</f>
        <v>29.990000000000002</v>
      </c>
      <c r="AE26" s="38">
        <f>((AE$22-'Skill to Value'!$C$3)*($E$25-$D$25)/('Skill to Value'!$D$3-'Skill to Value'!$C$3)+$D$25)*(1-($E$14*(($U26-'Skill to Value'!$C$3)*($E$17-$D$17)/('Skill to Value'!$D$3-'Skill to Value'!$C$3)+$D$17)-$E$28))</f>
        <v>30.989666666666668</v>
      </c>
    </row>
    <row r="27" spans="1:31" x14ac:dyDescent="0.4">
      <c r="A27" t="s">
        <v>58</v>
      </c>
      <c r="B27" t="s">
        <v>59</v>
      </c>
      <c r="E27" s="4">
        <f>E14*((E16-'Skill to Value'!C3)*(D17-E17)/('Skill to Value'!D3-'Skill to Value'!C3)+E17)</f>
        <v>3.333333333333337E-4</v>
      </c>
      <c r="U27" s="6">
        <f t="shared" si="1"/>
        <v>5</v>
      </c>
      <c r="V27" s="37">
        <f>((V$22-'Skill to Value'!$C$3)*($E$25-$D$25)/('Skill to Value'!$D$3-'Skill to Value'!$C$3)+$D$25)*(1-($E$14*(($U27-'Skill to Value'!$C$3)*($E$17-$D$17)/('Skill to Value'!$D$3-'Skill to Value'!$C$3)+$D$17)-$E$28))</f>
        <v>21.99388888888889</v>
      </c>
      <c r="W27" s="38">
        <f>((W$22-'Skill to Value'!$C$3)*($E$25-$D$25)/('Skill to Value'!$D$3-'Skill to Value'!$C$3)+$D$25)*(1-($E$14*(($U27-'Skill to Value'!$C$3)*($E$17-$D$17)/('Skill to Value'!$D$3-'Skill to Value'!$C$3)+$D$17)-$E$28))</f>
        <v>22.993611111111111</v>
      </c>
      <c r="X27" s="38">
        <f>((X$22-'Skill to Value'!$C$3)*($E$25-$D$25)/('Skill to Value'!$D$3-'Skill to Value'!$C$3)+$D$25)*(1-($E$14*(($U27-'Skill to Value'!$C$3)*($E$17-$D$17)/('Skill to Value'!$D$3-'Skill to Value'!$C$3)+$D$17)-$E$28))</f>
        <v>23.993333333333332</v>
      </c>
      <c r="Y27" s="38">
        <f>((Y$22-'Skill to Value'!$C$3)*($E$25-$D$25)/('Skill to Value'!$D$3-'Skill to Value'!$C$3)+$D$25)*(1-($E$14*(($U27-'Skill to Value'!$C$3)*($E$17-$D$17)/('Skill to Value'!$D$3-'Skill to Value'!$C$3)+$D$17)-$E$28))</f>
        <v>24.993055555555554</v>
      </c>
      <c r="Z27" s="38">
        <f>((Z$22-'Skill to Value'!$C$3)*($E$25-$D$25)/('Skill to Value'!$D$3-'Skill to Value'!$C$3)+$D$25)*(1-($E$14*(($U27-'Skill to Value'!$C$3)*($E$17-$D$17)/('Skill to Value'!$D$3-'Skill to Value'!$C$3)+$D$17)-$E$28))</f>
        <v>25.992777777777775</v>
      </c>
      <c r="AA27" s="38">
        <f>((AA$22-'Skill to Value'!$C$3)*($E$25-$D$25)/('Skill to Value'!$D$3-'Skill to Value'!$C$3)+$D$25)*(1-($E$14*(($U27-'Skill to Value'!$C$3)*($E$17-$D$17)/('Skill to Value'!$D$3-'Skill to Value'!$C$3)+$D$17)-$E$28))</f>
        <v>26.9925</v>
      </c>
      <c r="AB27" s="38">
        <f>((AB$22-'Skill to Value'!$C$3)*($E$25-$D$25)/('Skill to Value'!$D$3-'Skill to Value'!$C$3)+$D$25)*(1-($E$14*(($U27-'Skill to Value'!$C$3)*($E$17-$D$17)/('Skill to Value'!$D$3-'Skill to Value'!$C$3)+$D$17)-$E$28))</f>
        <v>27.992222222222221</v>
      </c>
      <c r="AC27" s="38">
        <f>((AC$22-'Skill to Value'!$C$3)*($E$25-$D$25)/('Skill to Value'!$D$3-'Skill to Value'!$C$3)+$D$25)*(1-($E$14*(($U27-'Skill to Value'!$C$3)*($E$17-$D$17)/('Skill to Value'!$D$3-'Skill to Value'!$C$3)+$D$17)-$E$28))</f>
        <v>28.991944444444442</v>
      </c>
      <c r="AD27" s="38">
        <f>((AD$22-'Skill to Value'!$C$3)*($E$25-$D$25)/('Skill to Value'!$D$3-'Skill to Value'!$C$3)+$D$25)*(1-($E$14*(($U27-'Skill to Value'!$C$3)*($E$17-$D$17)/('Skill to Value'!$D$3-'Skill to Value'!$C$3)+$D$17)-$E$28))</f>
        <v>29.991666666666667</v>
      </c>
      <c r="AE27" s="38">
        <f>((AE$22-'Skill to Value'!$C$3)*($E$25-$D$25)/('Skill to Value'!$D$3-'Skill to Value'!$C$3)+$D$25)*(1-($E$14*(($U27-'Skill to Value'!$C$3)*($E$17-$D$17)/('Skill to Value'!$D$3-'Skill to Value'!$C$3)+$D$17)-$E$28))</f>
        <v>30.991388888888888</v>
      </c>
    </row>
    <row r="28" spans="1:31" x14ac:dyDescent="0.4">
      <c r="A28" t="s">
        <v>51</v>
      </c>
      <c r="B28" t="s">
        <v>52</v>
      </c>
      <c r="D28" t="b">
        <v>0</v>
      </c>
      <c r="E28" s="27">
        <f>IF(D28,F28,0)</f>
        <v>0</v>
      </c>
      <c r="F28" s="26">
        <v>0.05</v>
      </c>
      <c r="U28" s="6">
        <f t="shared" si="1"/>
        <v>6</v>
      </c>
      <c r="V28" s="37">
        <f>((V$22-'Skill to Value'!$C$3)*($E$25-$D$25)/('Skill to Value'!$D$3-'Skill to Value'!$C$3)+$D$25)*(1-($E$14*(($U28-'Skill to Value'!$C$3)*($E$17-$D$17)/('Skill to Value'!$D$3-'Skill to Value'!$C$3)+$D$17)-$E$28))</f>
        <v>21.995111111111111</v>
      </c>
      <c r="W28" s="38">
        <f>((W$22-'Skill to Value'!$C$3)*($E$25-$D$25)/('Skill to Value'!$D$3-'Skill to Value'!$C$3)+$D$25)*(1-($E$14*(($U28-'Skill to Value'!$C$3)*($E$17-$D$17)/('Skill to Value'!$D$3-'Skill to Value'!$C$3)+$D$17)-$E$28))</f>
        <v>22.994888888888887</v>
      </c>
      <c r="X28" s="38">
        <f>((X$22-'Skill to Value'!$C$3)*($E$25-$D$25)/('Skill to Value'!$D$3-'Skill to Value'!$C$3)+$D$25)*(1-($E$14*(($U28-'Skill to Value'!$C$3)*($E$17-$D$17)/('Skill to Value'!$D$3-'Skill to Value'!$C$3)+$D$17)-$E$28))</f>
        <v>23.994666666666667</v>
      </c>
      <c r="Y28" s="38">
        <f>((Y$22-'Skill to Value'!$C$3)*($E$25-$D$25)/('Skill to Value'!$D$3-'Skill to Value'!$C$3)+$D$25)*(1-($E$14*(($U28-'Skill to Value'!$C$3)*($E$17-$D$17)/('Skill to Value'!$D$3-'Skill to Value'!$C$3)+$D$17)-$E$28))</f>
        <v>24.994444444444444</v>
      </c>
      <c r="Z28" s="38">
        <f>((Z$22-'Skill to Value'!$C$3)*($E$25-$D$25)/('Skill to Value'!$D$3-'Skill to Value'!$C$3)+$D$25)*(1-($E$14*(($U28-'Skill to Value'!$C$3)*($E$17-$D$17)/('Skill to Value'!$D$3-'Skill to Value'!$C$3)+$D$17)-$E$28))</f>
        <v>25.994222222222223</v>
      </c>
      <c r="AA28" s="38">
        <f>((AA$22-'Skill to Value'!$C$3)*($E$25-$D$25)/('Skill to Value'!$D$3-'Skill to Value'!$C$3)+$D$25)*(1-($E$14*(($U28-'Skill to Value'!$C$3)*($E$17-$D$17)/('Skill to Value'!$D$3-'Skill to Value'!$C$3)+$D$17)-$E$28))</f>
        <v>26.994</v>
      </c>
      <c r="AB28" s="38">
        <f>((AB$22-'Skill to Value'!$C$3)*($E$25-$D$25)/('Skill to Value'!$D$3-'Skill to Value'!$C$3)+$D$25)*(1-($E$14*(($U28-'Skill to Value'!$C$3)*($E$17-$D$17)/('Skill to Value'!$D$3-'Skill to Value'!$C$3)+$D$17)-$E$28))</f>
        <v>27.993777777777776</v>
      </c>
      <c r="AC28" s="38">
        <f>((AC$22-'Skill to Value'!$C$3)*($E$25-$D$25)/('Skill to Value'!$D$3-'Skill to Value'!$C$3)+$D$25)*(1-($E$14*(($U28-'Skill to Value'!$C$3)*($E$17-$D$17)/('Skill to Value'!$D$3-'Skill to Value'!$C$3)+$D$17)-$E$28))</f>
        <v>28.993555555555556</v>
      </c>
      <c r="AD28" s="38">
        <f>((AD$22-'Skill to Value'!$C$3)*($E$25-$D$25)/('Skill to Value'!$D$3-'Skill to Value'!$C$3)+$D$25)*(1-($E$14*(($U28-'Skill to Value'!$C$3)*($E$17-$D$17)/('Skill to Value'!$D$3-'Skill to Value'!$C$3)+$D$17)-$E$28))</f>
        <v>29.993333333333332</v>
      </c>
      <c r="AE28" s="38">
        <f>((AE$22-'Skill to Value'!$C$3)*($E$25-$D$25)/('Skill to Value'!$D$3-'Skill to Value'!$C$3)+$D$25)*(1-($E$14*(($U28-'Skill to Value'!$C$3)*($E$17-$D$17)/('Skill to Value'!$D$3-'Skill to Value'!$C$3)+$D$17)-$E$28))</f>
        <v>30.993111111111112</v>
      </c>
    </row>
    <row r="29" spans="1:31" x14ac:dyDescent="0.4">
      <c r="A29" s="40" t="s">
        <v>77</v>
      </c>
      <c r="E29" s="4">
        <f>(1-(E27-E28))</f>
        <v>0.9996666666666667</v>
      </c>
      <c r="U29" s="6">
        <f t="shared" si="1"/>
        <v>7</v>
      </c>
      <c r="V29" s="37">
        <f>((V$22-'Skill to Value'!$C$3)*($E$25-$D$25)/('Skill to Value'!$D$3-'Skill to Value'!$C$3)+$D$25)*(1-($E$14*(($U29-'Skill to Value'!$C$3)*($E$17-$D$17)/('Skill to Value'!$D$3-'Skill to Value'!$C$3)+$D$17)-$E$28))</f>
        <v>21.996333333333332</v>
      </c>
      <c r="W29" s="38">
        <f>((W$22-'Skill to Value'!$C$3)*($E$25-$D$25)/('Skill to Value'!$D$3-'Skill to Value'!$C$3)+$D$25)*(1-($E$14*(($U29-'Skill to Value'!$C$3)*($E$17-$D$17)/('Skill to Value'!$D$3-'Skill to Value'!$C$3)+$D$17)-$E$28))</f>
        <v>22.996166666666667</v>
      </c>
      <c r="X29" s="38">
        <f>((X$22-'Skill to Value'!$C$3)*($E$25-$D$25)/('Skill to Value'!$D$3-'Skill to Value'!$C$3)+$D$25)*(1-($E$14*(($U29-'Skill to Value'!$C$3)*($E$17-$D$17)/('Skill to Value'!$D$3-'Skill to Value'!$C$3)+$D$17)-$E$28))</f>
        <v>23.996000000000002</v>
      </c>
      <c r="Y29" s="38">
        <f>((Y$22-'Skill to Value'!$C$3)*($E$25-$D$25)/('Skill to Value'!$D$3-'Skill to Value'!$C$3)+$D$25)*(1-($E$14*(($U29-'Skill to Value'!$C$3)*($E$17-$D$17)/('Skill to Value'!$D$3-'Skill to Value'!$C$3)+$D$17)-$E$28))</f>
        <v>24.995833333333334</v>
      </c>
      <c r="Z29" s="38">
        <f>((Z$22-'Skill to Value'!$C$3)*($E$25-$D$25)/('Skill to Value'!$D$3-'Skill to Value'!$C$3)+$D$25)*(1-($E$14*(($U29-'Skill to Value'!$C$3)*($E$17-$D$17)/('Skill to Value'!$D$3-'Skill to Value'!$C$3)+$D$17)-$E$28))</f>
        <v>25.995666666666668</v>
      </c>
      <c r="AA29" s="38">
        <f>((AA$22-'Skill to Value'!$C$3)*($E$25-$D$25)/('Skill to Value'!$D$3-'Skill to Value'!$C$3)+$D$25)*(1-($E$14*(($U29-'Skill to Value'!$C$3)*($E$17-$D$17)/('Skill to Value'!$D$3-'Skill to Value'!$C$3)+$D$17)-$E$28))</f>
        <v>26.9955</v>
      </c>
      <c r="AB29" s="38">
        <f>((AB$22-'Skill to Value'!$C$3)*($E$25-$D$25)/('Skill to Value'!$D$3-'Skill to Value'!$C$3)+$D$25)*(1-($E$14*(($U29-'Skill to Value'!$C$3)*($E$17-$D$17)/('Skill to Value'!$D$3-'Skill to Value'!$C$3)+$D$17)-$E$28))</f>
        <v>27.995333333333335</v>
      </c>
      <c r="AC29" s="38">
        <f>((AC$22-'Skill to Value'!$C$3)*($E$25-$D$25)/('Skill to Value'!$D$3-'Skill to Value'!$C$3)+$D$25)*(1-($E$14*(($U29-'Skill to Value'!$C$3)*($E$17-$D$17)/('Skill to Value'!$D$3-'Skill to Value'!$C$3)+$D$17)-$E$28))</f>
        <v>28.995166666666666</v>
      </c>
      <c r="AD29" s="38">
        <f>((AD$22-'Skill to Value'!$C$3)*($E$25-$D$25)/('Skill to Value'!$D$3-'Skill to Value'!$C$3)+$D$25)*(1-($E$14*(($U29-'Skill to Value'!$C$3)*($E$17-$D$17)/('Skill to Value'!$D$3-'Skill to Value'!$C$3)+$D$17)-$E$28))</f>
        <v>29.995000000000001</v>
      </c>
      <c r="AE29" s="38">
        <f>((AE$22-'Skill to Value'!$C$3)*($E$25-$D$25)/('Skill to Value'!$D$3-'Skill to Value'!$C$3)+$D$25)*(1-($E$14*(($U29-'Skill to Value'!$C$3)*($E$17-$D$17)/('Skill to Value'!$D$3-'Skill to Value'!$C$3)+$D$17)-$E$28))</f>
        <v>30.994833333333332</v>
      </c>
    </row>
    <row r="30" spans="1:31" x14ac:dyDescent="0.4">
      <c r="A30" t="s">
        <v>78</v>
      </c>
      <c r="E30" s="25">
        <f ca="1">E26*E29</f>
        <v>27.530819999999999</v>
      </c>
      <c r="U30" s="6">
        <f t="shared" si="1"/>
        <v>8</v>
      </c>
      <c r="V30" s="37">
        <f>((V$22-'Skill to Value'!$C$3)*($E$25-$D$25)/('Skill to Value'!$D$3-'Skill to Value'!$C$3)+$D$25)*(1-($E$14*(($U30-'Skill to Value'!$C$3)*($E$17-$D$17)/('Skill to Value'!$D$3-'Skill to Value'!$C$3)+$D$17)-$E$28))</f>
        <v>21.997555555555557</v>
      </c>
      <c r="W30" s="38">
        <f>((W$22-'Skill to Value'!$C$3)*($E$25-$D$25)/('Skill to Value'!$D$3-'Skill to Value'!$C$3)+$D$25)*(1-($E$14*(($U30-'Skill to Value'!$C$3)*($E$17-$D$17)/('Skill to Value'!$D$3-'Skill to Value'!$C$3)+$D$17)-$E$28))</f>
        <v>22.997444444444447</v>
      </c>
      <c r="X30" s="38">
        <f>((X$22-'Skill to Value'!$C$3)*($E$25-$D$25)/('Skill to Value'!$D$3-'Skill to Value'!$C$3)+$D$25)*(1-($E$14*(($U30-'Skill to Value'!$C$3)*($E$17-$D$17)/('Skill to Value'!$D$3-'Skill to Value'!$C$3)+$D$17)-$E$28))</f>
        <v>23.997333333333334</v>
      </c>
      <c r="Y30" s="38">
        <f>((Y$22-'Skill to Value'!$C$3)*($E$25-$D$25)/('Skill to Value'!$D$3-'Skill to Value'!$C$3)+$D$25)*(1-($E$14*(($U30-'Skill to Value'!$C$3)*($E$17-$D$17)/('Skill to Value'!$D$3-'Skill to Value'!$C$3)+$D$17)-$E$28))</f>
        <v>24.997222222222224</v>
      </c>
      <c r="Z30" s="38">
        <f>((Z$22-'Skill to Value'!$C$3)*($E$25-$D$25)/('Skill to Value'!$D$3-'Skill to Value'!$C$3)+$D$25)*(1-($E$14*(($U30-'Skill to Value'!$C$3)*($E$17-$D$17)/('Skill to Value'!$D$3-'Skill to Value'!$C$3)+$D$17)-$E$28))</f>
        <v>25.997111111111114</v>
      </c>
      <c r="AA30" s="38">
        <f>((AA$22-'Skill to Value'!$C$3)*($E$25-$D$25)/('Skill to Value'!$D$3-'Skill to Value'!$C$3)+$D$25)*(1-($E$14*(($U30-'Skill to Value'!$C$3)*($E$17-$D$17)/('Skill to Value'!$D$3-'Skill to Value'!$C$3)+$D$17)-$E$28))</f>
        <v>26.997</v>
      </c>
      <c r="AB30" s="38">
        <f>((AB$22-'Skill to Value'!$C$3)*($E$25-$D$25)/('Skill to Value'!$D$3-'Skill to Value'!$C$3)+$D$25)*(1-($E$14*(($U30-'Skill to Value'!$C$3)*($E$17-$D$17)/('Skill to Value'!$D$3-'Skill to Value'!$C$3)+$D$17)-$E$28))</f>
        <v>27.99688888888889</v>
      </c>
      <c r="AC30" s="38">
        <f>((AC$22-'Skill to Value'!$C$3)*($E$25-$D$25)/('Skill to Value'!$D$3-'Skill to Value'!$C$3)+$D$25)*(1-($E$14*(($U30-'Skill to Value'!$C$3)*($E$17-$D$17)/('Skill to Value'!$D$3-'Skill to Value'!$C$3)+$D$17)-$E$28))</f>
        <v>28.99677777777778</v>
      </c>
      <c r="AD30" s="38">
        <f>((AD$22-'Skill to Value'!$C$3)*($E$25-$D$25)/('Skill to Value'!$D$3-'Skill to Value'!$C$3)+$D$25)*(1-($E$14*(($U30-'Skill to Value'!$C$3)*($E$17-$D$17)/('Skill to Value'!$D$3-'Skill to Value'!$C$3)+$D$17)-$E$28))</f>
        <v>29.99666666666667</v>
      </c>
      <c r="AE30" s="38">
        <f>((AE$22-'Skill to Value'!$C$3)*($E$25-$D$25)/('Skill to Value'!$D$3-'Skill to Value'!$C$3)+$D$25)*(1-($E$14*(($U30-'Skill to Value'!$C$3)*($E$17-$D$17)/('Skill to Value'!$D$3-'Skill to Value'!$C$3)+$D$17)-$E$28))</f>
        <v>30.996555555555556</v>
      </c>
    </row>
    <row r="31" spans="1:31" x14ac:dyDescent="0.4">
      <c r="U31" s="6">
        <f t="shared" si="1"/>
        <v>9</v>
      </c>
      <c r="V31" s="37">
        <f>((V$22-'Skill to Value'!$C$3)*($E$25-$D$25)/('Skill to Value'!$D$3-'Skill to Value'!$C$3)+$D$25)*(1-($E$14*(($U31-'Skill to Value'!$C$3)*($E$17-$D$17)/('Skill to Value'!$D$3-'Skill to Value'!$C$3)+$D$17)-$E$28))</f>
        <v>21.998777777777779</v>
      </c>
      <c r="W31" s="38">
        <f>((W$22-'Skill to Value'!$C$3)*($E$25-$D$25)/('Skill to Value'!$D$3-'Skill to Value'!$C$3)+$D$25)*(1-($E$14*(($U31-'Skill to Value'!$C$3)*($E$17-$D$17)/('Skill to Value'!$D$3-'Skill to Value'!$C$3)+$D$17)-$E$28))</f>
        <v>22.99872222222222</v>
      </c>
      <c r="X31" s="38">
        <f>((X$22-'Skill to Value'!$C$3)*($E$25-$D$25)/('Skill to Value'!$D$3-'Skill to Value'!$C$3)+$D$25)*(1-($E$14*(($U31-'Skill to Value'!$C$3)*($E$17-$D$17)/('Skill to Value'!$D$3-'Skill to Value'!$C$3)+$D$17)-$E$28))</f>
        <v>23.998666666666665</v>
      </c>
      <c r="Y31" s="38">
        <f>((Y$22-'Skill to Value'!$C$3)*($E$25-$D$25)/('Skill to Value'!$D$3-'Skill to Value'!$C$3)+$D$25)*(1-($E$14*(($U31-'Skill to Value'!$C$3)*($E$17-$D$17)/('Skill to Value'!$D$3-'Skill to Value'!$C$3)+$D$17)-$E$28))</f>
        <v>24.99861111111111</v>
      </c>
      <c r="Z31" s="38">
        <f>((Z$22-'Skill to Value'!$C$3)*($E$25-$D$25)/('Skill to Value'!$D$3-'Skill to Value'!$C$3)+$D$25)*(1-($E$14*(($U31-'Skill to Value'!$C$3)*($E$17-$D$17)/('Skill to Value'!$D$3-'Skill to Value'!$C$3)+$D$17)-$E$28))</f>
        <v>25.998555555555555</v>
      </c>
      <c r="AA31" s="38">
        <f>((AA$22-'Skill to Value'!$C$3)*($E$25-$D$25)/('Skill to Value'!$D$3-'Skill to Value'!$C$3)+$D$25)*(1-($E$14*(($U31-'Skill to Value'!$C$3)*($E$17-$D$17)/('Skill to Value'!$D$3-'Skill to Value'!$C$3)+$D$17)-$E$28))</f>
        <v>26.9985</v>
      </c>
      <c r="AB31" s="38">
        <f>((AB$22-'Skill to Value'!$C$3)*($E$25-$D$25)/('Skill to Value'!$D$3-'Skill to Value'!$C$3)+$D$25)*(1-($E$14*(($U31-'Skill to Value'!$C$3)*($E$17-$D$17)/('Skill to Value'!$D$3-'Skill to Value'!$C$3)+$D$17)-$E$28))</f>
        <v>27.998444444444445</v>
      </c>
      <c r="AC31" s="38">
        <f>((AC$22-'Skill to Value'!$C$3)*($E$25-$D$25)/('Skill to Value'!$D$3-'Skill to Value'!$C$3)+$D$25)*(1-($E$14*(($U31-'Skill to Value'!$C$3)*($E$17-$D$17)/('Skill to Value'!$D$3-'Skill to Value'!$C$3)+$D$17)-$E$28))</f>
        <v>28.998388888888886</v>
      </c>
      <c r="AD31" s="38">
        <f>((AD$22-'Skill to Value'!$C$3)*($E$25-$D$25)/('Skill to Value'!$D$3-'Skill to Value'!$C$3)+$D$25)*(1-($E$14*(($U31-'Skill to Value'!$C$3)*($E$17-$D$17)/('Skill to Value'!$D$3-'Skill to Value'!$C$3)+$D$17)-$E$28))</f>
        <v>29.998333333333331</v>
      </c>
      <c r="AE31" s="38">
        <f>((AE$22-'Skill to Value'!$C$3)*($E$25-$D$25)/('Skill to Value'!$D$3-'Skill to Value'!$C$3)+$D$25)*(1-($E$14*(($U31-'Skill to Value'!$C$3)*($E$17-$D$17)/('Skill to Value'!$D$3-'Skill to Value'!$C$3)+$D$17)-$E$28))</f>
        <v>30.998277777777776</v>
      </c>
    </row>
    <row r="32" spans="1:31" x14ac:dyDescent="0.4">
      <c r="B32" t="s">
        <v>67</v>
      </c>
      <c r="E32" s="25">
        <f ca="1">E24/E23</f>
        <v>27.530819999999999</v>
      </c>
      <c r="F32" t="s">
        <v>71</v>
      </c>
      <c r="U32" s="6">
        <f t="shared" si="1"/>
        <v>10</v>
      </c>
      <c r="V32" s="37">
        <f>((V$22-'Skill to Value'!$C$3)*($E$25-$D$25)/('Skill to Value'!$D$3-'Skill to Value'!$C$3)+$D$25)*(1-($E$14*(($U32-'Skill to Value'!$C$3)*($E$17-$D$17)/('Skill to Value'!$D$3-'Skill to Value'!$C$3)+$D$17)-$E$28))</f>
        <v>22</v>
      </c>
      <c r="W32" s="38">
        <f>((W$22-'Skill to Value'!$C$3)*($E$25-$D$25)/('Skill to Value'!$D$3-'Skill to Value'!$C$3)+$D$25)*(1-($E$14*(($U32-'Skill to Value'!$C$3)*($E$17-$D$17)/('Skill to Value'!$D$3-'Skill to Value'!$C$3)+$D$17)-$E$28))</f>
        <v>23</v>
      </c>
      <c r="X32" s="38">
        <f>((X$22-'Skill to Value'!$C$3)*($E$25-$D$25)/('Skill to Value'!$D$3-'Skill to Value'!$C$3)+$D$25)*(1-($E$14*(($U32-'Skill to Value'!$C$3)*($E$17-$D$17)/('Skill to Value'!$D$3-'Skill to Value'!$C$3)+$D$17)-$E$28))</f>
        <v>24</v>
      </c>
      <c r="Y32" s="38">
        <f>((Y$22-'Skill to Value'!$C$3)*($E$25-$D$25)/('Skill to Value'!$D$3-'Skill to Value'!$C$3)+$D$25)*(1-($E$14*(($U32-'Skill to Value'!$C$3)*($E$17-$D$17)/('Skill to Value'!$D$3-'Skill to Value'!$C$3)+$D$17)-$E$28))</f>
        <v>25</v>
      </c>
      <c r="Z32" s="38">
        <f>((Z$22-'Skill to Value'!$C$3)*($E$25-$D$25)/('Skill to Value'!$D$3-'Skill to Value'!$C$3)+$D$25)*(1-($E$14*(($U32-'Skill to Value'!$C$3)*($E$17-$D$17)/('Skill to Value'!$D$3-'Skill to Value'!$C$3)+$D$17)-$E$28))</f>
        <v>26</v>
      </c>
      <c r="AA32" s="38">
        <f>((AA$22-'Skill to Value'!$C$3)*($E$25-$D$25)/('Skill to Value'!$D$3-'Skill to Value'!$C$3)+$D$25)*(1-($E$14*(($U32-'Skill to Value'!$C$3)*($E$17-$D$17)/('Skill to Value'!$D$3-'Skill to Value'!$C$3)+$D$17)-$E$28))</f>
        <v>27</v>
      </c>
      <c r="AB32" s="38">
        <f>((AB$22-'Skill to Value'!$C$3)*($E$25-$D$25)/('Skill to Value'!$D$3-'Skill to Value'!$C$3)+$D$25)*(1-($E$14*(($U32-'Skill to Value'!$C$3)*($E$17-$D$17)/('Skill to Value'!$D$3-'Skill to Value'!$C$3)+$D$17)-$E$28))</f>
        <v>28</v>
      </c>
      <c r="AC32" s="38">
        <f>((AC$22-'Skill to Value'!$C$3)*($E$25-$D$25)/('Skill to Value'!$D$3-'Skill to Value'!$C$3)+$D$25)*(1-($E$14*(($U32-'Skill to Value'!$C$3)*($E$17-$D$17)/('Skill to Value'!$D$3-'Skill to Value'!$C$3)+$D$17)-$E$28))</f>
        <v>29</v>
      </c>
      <c r="AD32" s="38">
        <f>((AD$22-'Skill to Value'!$C$3)*($E$25-$D$25)/('Skill to Value'!$D$3-'Skill to Value'!$C$3)+$D$25)*(1-($E$14*(($U32-'Skill to Value'!$C$3)*($E$17-$D$17)/('Skill to Value'!$D$3-'Skill to Value'!$C$3)+$D$17)-$E$28))</f>
        <v>30</v>
      </c>
      <c r="AE32" s="38">
        <f>((AE$22-'Skill to Value'!$C$3)*($E$25-$D$25)/('Skill to Value'!$D$3-'Skill to Value'!$C$3)+$D$25)*(1-($E$14*(($U32-'Skill to Value'!$C$3)*($E$17-$D$17)/('Skill to Value'!$D$3-'Skill to Value'!$C$3)+$D$17)-$E$28))</f>
        <v>31</v>
      </c>
    </row>
    <row r="33" spans="1:25" x14ac:dyDescent="0.4">
      <c r="B33" t="s">
        <v>66</v>
      </c>
      <c r="E33" s="25">
        <f ca="1">E32*2.23694</f>
        <v>61.584792490799998</v>
      </c>
    </row>
    <row r="34" spans="1:25" x14ac:dyDescent="0.4">
      <c r="U34" t="s">
        <v>81</v>
      </c>
      <c r="Y34" s="25">
        <f>Z27</f>
        <v>25.992777777777775</v>
      </c>
    </row>
    <row r="35" spans="1:25" x14ac:dyDescent="0.4">
      <c r="U35" t="s">
        <v>80</v>
      </c>
      <c r="Y35" s="25">
        <f>(($U27-'Skill to Value'!$C$3)*($E$17-$D$17)/('Skill to Value'!$D$3-'Skill to Value'!$C$3)+$D$17)</f>
        <v>5.5555555555555559E-2</v>
      </c>
    </row>
    <row r="36" spans="1:25" x14ac:dyDescent="0.4">
      <c r="U36" t="s">
        <v>82</v>
      </c>
      <c r="Y36" s="25">
        <f>((Z$22-'Skill to Value'!$C$3)*($E$25-$D$25)/('Skill to Value'!$D$3-'Skill to Value'!$C$3)+$D$25)</f>
        <v>26</v>
      </c>
    </row>
    <row r="37" spans="1:25" x14ac:dyDescent="0.4">
      <c r="B37" t="s">
        <v>62</v>
      </c>
    </row>
    <row r="38" spans="1:25" ht="20.05" customHeight="1" x14ac:dyDescent="0.4">
      <c r="A38" s="6" t="s">
        <v>63</v>
      </c>
      <c r="B38" s="7">
        <v>0</v>
      </c>
      <c r="C38" s="7">
        <f>B38+0.1</f>
        <v>0.1</v>
      </c>
      <c r="D38" s="13">
        <f t="shared" ref="D38:L38" si="2">C38+0.1</f>
        <v>0.2</v>
      </c>
      <c r="E38" s="14">
        <f t="shared" si="2"/>
        <v>0.30000000000000004</v>
      </c>
      <c r="F38" s="14">
        <f t="shared" si="2"/>
        <v>0.4</v>
      </c>
      <c r="G38" s="14">
        <f t="shared" si="2"/>
        <v>0.5</v>
      </c>
      <c r="H38" s="14">
        <f t="shared" si="2"/>
        <v>0.6</v>
      </c>
      <c r="I38" s="14">
        <f t="shared" si="2"/>
        <v>0.7</v>
      </c>
      <c r="J38" s="15">
        <f t="shared" si="2"/>
        <v>0.79999999999999993</v>
      </c>
      <c r="K38" s="7">
        <f t="shared" si="2"/>
        <v>0.89999999999999991</v>
      </c>
      <c r="L38" s="7">
        <f t="shared" si="2"/>
        <v>0.99999999999999989</v>
      </c>
      <c r="U38" t="s">
        <v>83</v>
      </c>
    </row>
    <row r="39" spans="1:25" ht="20.05" customHeight="1" x14ac:dyDescent="0.4">
      <c r="A39" s="6">
        <v>1</v>
      </c>
      <c r="B39" s="10">
        <f>ABS(B$38-$E$13)*(($A39-'Skill to Value'!$C$3)*($D$17-$E$17)/('Skill to Value'!$D$3-'Skill to Value'!$C$3)+$E$17)</f>
        <v>0</v>
      </c>
      <c r="C39" s="8">
        <f>ABS(C$38-$E$13)*(($A39-'Skill to Value'!$C$3)*($D$17-$E$17)/('Skill to Value'!$D$3-'Skill to Value'!$C$3)+$E$17)</f>
        <v>0</v>
      </c>
      <c r="D39" s="16">
        <f>ABS(D$38-$E$13)*(($A39-'Skill to Value'!$C$3)*($D$17-$E$17)/('Skill to Value'!$D$3-'Skill to Value'!$C$3)+$E$17)</f>
        <v>0</v>
      </c>
      <c r="E39" s="17">
        <f>ABS(E$38-$E$13)*(($A39-'Skill to Value'!$C$3)*($D$17-$E$17)/('Skill to Value'!$D$3-'Skill to Value'!$C$3)+$E$17)</f>
        <v>0</v>
      </c>
      <c r="F39" s="17">
        <f>ABS(F$38-$E$13)*(($A39-'Skill to Value'!$C$3)*($D$17-$E$17)/('Skill to Value'!$D$3-'Skill to Value'!$C$3)+$E$17)</f>
        <v>0</v>
      </c>
      <c r="G39" s="17">
        <f>ABS(G$38-$E$13)*(($A39-'Skill to Value'!$C$3)*($D$17-$E$17)/('Skill to Value'!$D$3-'Skill to Value'!$C$3)+$E$17)</f>
        <v>0</v>
      </c>
      <c r="H39" s="17">
        <f>ABS(H$38-$E$13)*(($A39-'Skill to Value'!$C$3)*($D$17-$E$17)/('Skill to Value'!$D$3-'Skill to Value'!$C$3)+$E$17)</f>
        <v>0</v>
      </c>
      <c r="I39" s="17">
        <f>ABS(I$38-$E$13)*(($A39-'Skill to Value'!$C$3)*($D$17-$E$17)/('Skill to Value'!$D$3-'Skill to Value'!$C$3)+$E$17)</f>
        <v>0</v>
      </c>
      <c r="J39" s="18">
        <f>ABS(J$38-$E$13)*(($A39-'Skill to Value'!$C$3)*($D$17-$E$17)/('Skill to Value'!$D$3-'Skill to Value'!$C$3)+$E$17)</f>
        <v>0</v>
      </c>
      <c r="K39" s="8">
        <f>ABS(K$38-$E$13)*(($A39-'Skill to Value'!$C$3)*($D$17-$E$17)/('Skill to Value'!$D$3-'Skill to Value'!$C$3)+$E$17)</f>
        <v>0</v>
      </c>
      <c r="L39" s="8">
        <f>ABS(L$38-$E$13)*(($A39-'Skill to Value'!$C$3)*($D$17-$E$17)/('Skill to Value'!$D$3-'Skill to Value'!$C$3)+$E$17)</f>
        <v>0</v>
      </c>
    </row>
    <row r="40" spans="1:25" ht="20.05" customHeight="1" x14ac:dyDescent="0.4">
      <c r="A40" s="6">
        <f>A39+1</f>
        <v>2</v>
      </c>
      <c r="B40" s="11">
        <f>ABS(B$38-$E$13)*(($A40-'Skill to Value'!$C$3)*($D$17-$E$17)/('Skill to Value'!$D$3-'Skill to Value'!$C$3)+$E$17)</f>
        <v>6.9444444444444449E-3</v>
      </c>
      <c r="C40" s="9">
        <f>ABS(C$38-$E$13)*(($A40-'Skill to Value'!$C$3)*($D$17-$E$17)/('Skill to Value'!$D$3-'Skill to Value'!$C$3)+$E$17)</f>
        <v>5.8333333333333336E-3</v>
      </c>
      <c r="D40" s="19">
        <f>ABS(D$38-$E$13)*(($A40-'Skill to Value'!$C$3)*($D$17-$E$17)/('Skill to Value'!$D$3-'Skill to Value'!$C$3)+$E$17)</f>
        <v>4.7222222222222223E-3</v>
      </c>
      <c r="E40" s="20">
        <f>ABS(E$38-$E$13)*(($A40-'Skill to Value'!$C$3)*($D$17-$E$17)/('Skill to Value'!$D$3-'Skill to Value'!$C$3)+$E$17)</f>
        <v>3.6111111111111109E-3</v>
      </c>
      <c r="F40" s="20">
        <f>ABS(F$38-$E$13)*(($A40-'Skill to Value'!$C$3)*($D$17-$E$17)/('Skill to Value'!$D$3-'Skill to Value'!$C$3)+$E$17)</f>
        <v>2.5000000000000001E-3</v>
      </c>
      <c r="G40" s="20">
        <f>ABS(G$38-$E$13)*(($A40-'Skill to Value'!$C$3)*($D$17-$E$17)/('Skill to Value'!$D$3-'Skill to Value'!$C$3)+$E$17)</f>
        <v>1.3888888888888889E-3</v>
      </c>
      <c r="H40" s="20">
        <f>ABS(H$38-$E$13)*(($A40-'Skill to Value'!$C$3)*($D$17-$E$17)/('Skill to Value'!$D$3-'Skill to Value'!$C$3)+$E$17)</f>
        <v>2.7777777777777805E-4</v>
      </c>
      <c r="I40" s="20">
        <f>ABS(I$38-$E$13)*(($A40-'Skill to Value'!$C$3)*($D$17-$E$17)/('Skill to Value'!$D$3-'Skill to Value'!$C$3)+$E$17)</f>
        <v>8.3333333333333284E-4</v>
      </c>
      <c r="J40" s="21">
        <f>ABS(J$38-$E$13)*(($A40-'Skill to Value'!$C$3)*($D$17-$E$17)/('Skill to Value'!$D$3-'Skill to Value'!$C$3)+$E$17)</f>
        <v>1.9444444444444437E-3</v>
      </c>
      <c r="K40" s="9">
        <f>ABS(K$38-$E$13)*(($A40-'Skill to Value'!$C$3)*($D$17-$E$17)/('Skill to Value'!$D$3-'Skill to Value'!$C$3)+$E$17)</f>
        <v>3.0555555555555548E-3</v>
      </c>
      <c r="L40" s="9">
        <f>ABS(L$38-$E$13)*(($A40-'Skill to Value'!$C$3)*($D$17-$E$17)/('Skill to Value'!$D$3-'Skill to Value'!$C$3)+$E$17)</f>
        <v>4.1666666666666657E-3</v>
      </c>
    </row>
    <row r="41" spans="1:25" ht="20.05" customHeight="1" x14ac:dyDescent="0.4">
      <c r="A41" s="6">
        <f t="shared" ref="A41:A48" si="3">A40+1</f>
        <v>3</v>
      </c>
      <c r="B41" s="11">
        <f>ABS(B$38-$E$13)*(($A41-'Skill to Value'!$C$3)*($D$17-$E$17)/('Skill to Value'!$D$3-'Skill to Value'!$C$3)+$E$17)</f>
        <v>1.388888888888889E-2</v>
      </c>
      <c r="C41" s="9">
        <f>ABS(C$38-$E$13)*(($A41-'Skill to Value'!$C$3)*($D$17-$E$17)/('Skill to Value'!$D$3-'Skill to Value'!$C$3)+$E$17)</f>
        <v>1.1666666666666667E-2</v>
      </c>
      <c r="D41" s="19">
        <f>ABS(D$38-$E$13)*(($A41-'Skill to Value'!$C$3)*($D$17-$E$17)/('Skill to Value'!$D$3-'Skill to Value'!$C$3)+$E$17)</f>
        <v>9.4444444444444445E-3</v>
      </c>
      <c r="E41" s="20">
        <f>ABS(E$38-$E$13)*(($A41-'Skill to Value'!$C$3)*($D$17-$E$17)/('Skill to Value'!$D$3-'Skill to Value'!$C$3)+$E$17)</f>
        <v>7.2222222222222219E-3</v>
      </c>
      <c r="F41" s="20">
        <f>ABS(F$38-$E$13)*(($A41-'Skill to Value'!$C$3)*($D$17-$E$17)/('Skill to Value'!$D$3-'Skill to Value'!$C$3)+$E$17)</f>
        <v>5.0000000000000001E-3</v>
      </c>
      <c r="G41" s="20">
        <f>ABS(G$38-$E$13)*(($A41-'Skill to Value'!$C$3)*($D$17-$E$17)/('Skill to Value'!$D$3-'Skill to Value'!$C$3)+$E$17)</f>
        <v>2.7777777777777779E-3</v>
      </c>
      <c r="H41" s="20">
        <f>ABS(H$38-$E$13)*(($A41-'Skill to Value'!$C$3)*($D$17-$E$17)/('Skill to Value'!$D$3-'Skill to Value'!$C$3)+$E$17)</f>
        <v>5.555555555555561E-4</v>
      </c>
      <c r="I41" s="20">
        <f>ABS(I$38-$E$13)*(($A41-'Skill to Value'!$C$3)*($D$17-$E$17)/('Skill to Value'!$D$3-'Skill to Value'!$C$3)+$E$17)</f>
        <v>1.6666666666666657E-3</v>
      </c>
      <c r="J41" s="21">
        <f>ABS(J$38-$E$13)*(($A41-'Skill to Value'!$C$3)*($D$17-$E$17)/('Skill to Value'!$D$3-'Skill to Value'!$C$3)+$E$17)</f>
        <v>3.8888888888888875E-3</v>
      </c>
      <c r="K41" s="9">
        <f>ABS(K$38-$E$13)*(($A41-'Skill to Value'!$C$3)*($D$17-$E$17)/('Skill to Value'!$D$3-'Skill to Value'!$C$3)+$E$17)</f>
        <v>6.1111111111111097E-3</v>
      </c>
      <c r="L41" s="9">
        <f>ABS(L$38-$E$13)*(($A41-'Skill to Value'!$C$3)*($D$17-$E$17)/('Skill to Value'!$D$3-'Skill to Value'!$C$3)+$E$17)</f>
        <v>8.3333333333333315E-3</v>
      </c>
    </row>
    <row r="42" spans="1:25" ht="20.05" customHeight="1" x14ac:dyDescent="0.4">
      <c r="A42" s="6">
        <f t="shared" si="3"/>
        <v>4</v>
      </c>
      <c r="B42" s="11">
        <f>ABS(B$38-$E$13)*(($A42-'Skill to Value'!$C$3)*($D$17-$E$17)/('Skill to Value'!$D$3-'Skill to Value'!$C$3)+$E$17)</f>
        <v>2.0833333333333336E-2</v>
      </c>
      <c r="C42" s="9">
        <f>ABS(C$38-$E$13)*(($A42-'Skill to Value'!$C$3)*($D$17-$E$17)/('Skill to Value'!$D$3-'Skill to Value'!$C$3)+$E$17)</f>
        <v>1.7500000000000005E-2</v>
      </c>
      <c r="D42" s="19">
        <f>ABS(D$38-$E$13)*(($A42-'Skill to Value'!$C$3)*($D$17-$E$17)/('Skill to Value'!$D$3-'Skill to Value'!$C$3)+$E$17)</f>
        <v>1.4166666666666669E-2</v>
      </c>
      <c r="E42" s="20">
        <f>ABS(E$38-$E$13)*(($A42-'Skill to Value'!$C$3)*($D$17-$E$17)/('Skill to Value'!$D$3-'Skill to Value'!$C$3)+$E$17)</f>
        <v>1.0833333333333334E-2</v>
      </c>
      <c r="F42" s="20">
        <f>ABS(F$38-$E$13)*(($A42-'Skill to Value'!$C$3)*($D$17-$E$17)/('Skill to Value'!$D$3-'Skill to Value'!$C$3)+$E$17)</f>
        <v>7.5000000000000006E-3</v>
      </c>
      <c r="G42" s="20">
        <f>ABS(G$38-$E$13)*(($A42-'Skill to Value'!$C$3)*($D$17-$E$17)/('Skill to Value'!$D$3-'Skill to Value'!$C$3)+$E$17)</f>
        <v>4.1666666666666675E-3</v>
      </c>
      <c r="H42" s="20">
        <f>ABS(H$38-$E$13)*(($A42-'Skill to Value'!$C$3)*($D$17-$E$17)/('Skill to Value'!$D$3-'Skill to Value'!$C$3)+$E$17)</f>
        <v>8.3333333333333425E-4</v>
      </c>
      <c r="I42" s="20">
        <f>ABS(I$38-$E$13)*(($A42-'Skill to Value'!$C$3)*($D$17-$E$17)/('Skill to Value'!$D$3-'Skill to Value'!$C$3)+$E$17)</f>
        <v>2.4999999999999992E-3</v>
      </c>
      <c r="J42" s="21">
        <f>ABS(J$38-$E$13)*(($A42-'Skill to Value'!$C$3)*($D$17-$E$17)/('Skill to Value'!$D$3-'Skill to Value'!$C$3)+$E$17)</f>
        <v>5.8333333333333319E-3</v>
      </c>
      <c r="K42" s="9">
        <f>ABS(K$38-$E$13)*(($A42-'Skill to Value'!$C$3)*($D$17-$E$17)/('Skill to Value'!$D$3-'Skill to Value'!$C$3)+$E$17)</f>
        <v>9.166666666666665E-3</v>
      </c>
      <c r="L42" s="9">
        <f>ABS(L$38-$E$13)*(($A42-'Skill to Value'!$C$3)*($D$17-$E$17)/('Skill to Value'!$D$3-'Skill to Value'!$C$3)+$E$17)</f>
        <v>1.2499999999999999E-2</v>
      </c>
    </row>
    <row r="43" spans="1:25" ht="20.05" customHeight="1" x14ac:dyDescent="0.4">
      <c r="A43" s="6">
        <f t="shared" si="3"/>
        <v>5</v>
      </c>
      <c r="B43" s="11">
        <f>ABS(B$38-$E$13)*(($A43-'Skill to Value'!$C$3)*($D$17-$E$17)/('Skill to Value'!$D$3-'Skill to Value'!$C$3)+$E$17)</f>
        <v>2.777777777777778E-2</v>
      </c>
      <c r="C43" s="9">
        <f>ABS(C$38-$E$13)*(($A43-'Skill to Value'!$C$3)*($D$17-$E$17)/('Skill to Value'!$D$3-'Skill to Value'!$C$3)+$E$17)</f>
        <v>2.3333333333333334E-2</v>
      </c>
      <c r="D43" s="19">
        <f>ABS(D$38-$E$13)*(($A43-'Skill to Value'!$C$3)*($D$17-$E$17)/('Skill to Value'!$D$3-'Skill to Value'!$C$3)+$E$17)</f>
        <v>1.8888888888888889E-2</v>
      </c>
      <c r="E43" s="20">
        <f>ABS(E$38-$E$13)*(($A43-'Skill to Value'!$C$3)*($D$17-$E$17)/('Skill to Value'!$D$3-'Skill to Value'!$C$3)+$E$17)</f>
        <v>1.4444444444444444E-2</v>
      </c>
      <c r="F43" s="20">
        <f>ABS(F$38-$E$13)*(($A43-'Skill to Value'!$C$3)*($D$17-$E$17)/('Skill to Value'!$D$3-'Skill to Value'!$C$3)+$E$17)</f>
        <v>0.01</v>
      </c>
      <c r="G43" s="20">
        <f>ABS(G$38-$E$13)*(($A43-'Skill to Value'!$C$3)*($D$17-$E$17)/('Skill to Value'!$D$3-'Skill to Value'!$C$3)+$E$17)</f>
        <v>5.5555555555555558E-3</v>
      </c>
      <c r="H43" s="20">
        <f>ABS(H$38-$E$13)*(($A43-'Skill to Value'!$C$3)*($D$17-$E$17)/('Skill to Value'!$D$3-'Skill to Value'!$C$3)+$E$17)</f>
        <v>1.1111111111111122E-3</v>
      </c>
      <c r="I43" s="20">
        <f>ABS(I$38-$E$13)*(($A43-'Skill to Value'!$C$3)*($D$17-$E$17)/('Skill to Value'!$D$3-'Skill to Value'!$C$3)+$E$17)</f>
        <v>3.3333333333333314E-3</v>
      </c>
      <c r="J43" s="21">
        <f>ABS(J$38-$E$13)*(($A43-'Skill to Value'!$C$3)*($D$17-$E$17)/('Skill to Value'!$D$3-'Skill to Value'!$C$3)+$E$17)</f>
        <v>7.777777777777775E-3</v>
      </c>
      <c r="K43" s="9">
        <f>ABS(K$38-$E$13)*(($A43-'Skill to Value'!$C$3)*($D$17-$E$17)/('Skill to Value'!$D$3-'Skill to Value'!$C$3)+$E$17)</f>
        <v>1.2222222222222219E-2</v>
      </c>
      <c r="L43" s="9">
        <f>ABS(L$38-$E$13)*(($A43-'Skill to Value'!$C$3)*($D$17-$E$17)/('Skill to Value'!$D$3-'Skill to Value'!$C$3)+$E$17)</f>
        <v>1.6666666666666663E-2</v>
      </c>
    </row>
    <row r="44" spans="1:25" ht="20.05" customHeight="1" x14ac:dyDescent="0.4">
      <c r="A44" s="6">
        <f t="shared" si="3"/>
        <v>6</v>
      </c>
      <c r="B44" s="11">
        <f>ABS(B$38-$E$13)*(($A44-'Skill to Value'!$C$3)*($D$17-$E$17)/('Skill to Value'!$D$3-'Skill to Value'!$C$3)+$E$17)</f>
        <v>3.4722222222222224E-2</v>
      </c>
      <c r="C44" s="9">
        <f>ABS(C$38-$E$13)*(($A44-'Skill to Value'!$C$3)*($D$17-$E$17)/('Skill to Value'!$D$3-'Skill to Value'!$C$3)+$E$17)</f>
        <v>2.9166666666666667E-2</v>
      </c>
      <c r="D44" s="19">
        <f>ABS(D$38-$E$13)*(($A44-'Skill to Value'!$C$3)*($D$17-$E$17)/('Skill to Value'!$D$3-'Skill to Value'!$C$3)+$E$17)</f>
        <v>2.361111111111111E-2</v>
      </c>
      <c r="E44" s="20">
        <f>ABS(E$38-$E$13)*(($A44-'Skill to Value'!$C$3)*($D$17-$E$17)/('Skill to Value'!$D$3-'Skill to Value'!$C$3)+$E$17)</f>
        <v>1.805555555555555E-2</v>
      </c>
      <c r="F44" s="20">
        <f>ABS(F$38-$E$13)*(($A44-'Skill to Value'!$C$3)*($D$17-$E$17)/('Skill to Value'!$D$3-'Skill to Value'!$C$3)+$E$17)</f>
        <v>1.2499999999999997E-2</v>
      </c>
      <c r="G44" s="20">
        <f>ABS(G$38-$E$13)*(($A44-'Skill to Value'!$C$3)*($D$17-$E$17)/('Skill to Value'!$D$3-'Skill to Value'!$C$3)+$E$17)</f>
        <v>6.9444444444444441E-3</v>
      </c>
      <c r="H44" s="20">
        <f>ABS(H$38-$E$13)*(($A44-'Skill to Value'!$C$3)*($D$17-$E$17)/('Skill to Value'!$D$3-'Skill to Value'!$C$3)+$E$17)</f>
        <v>1.38888888888889E-3</v>
      </c>
      <c r="I44" s="20">
        <f>ABS(I$38-$E$13)*(($A44-'Skill to Value'!$C$3)*($D$17-$E$17)/('Skill to Value'!$D$3-'Skill to Value'!$C$3)+$E$17)</f>
        <v>4.166666666666664E-3</v>
      </c>
      <c r="J44" s="21">
        <f>ABS(J$38-$E$13)*(($A44-'Skill to Value'!$C$3)*($D$17-$E$17)/('Skill to Value'!$D$3-'Skill to Value'!$C$3)+$E$17)</f>
        <v>9.7222222222222172E-3</v>
      </c>
      <c r="K44" s="9">
        <f>ABS(K$38-$E$13)*(($A44-'Skill to Value'!$C$3)*($D$17-$E$17)/('Skill to Value'!$D$3-'Skill to Value'!$C$3)+$E$17)</f>
        <v>1.5277777777777772E-2</v>
      </c>
      <c r="L44" s="9">
        <f>ABS(L$38-$E$13)*(($A44-'Skill to Value'!$C$3)*($D$17-$E$17)/('Skill to Value'!$D$3-'Skill to Value'!$C$3)+$E$17)</f>
        <v>2.0833333333333325E-2</v>
      </c>
    </row>
    <row r="45" spans="1:25" ht="20.05" customHeight="1" x14ac:dyDescent="0.4">
      <c r="A45" s="6">
        <f t="shared" si="3"/>
        <v>7</v>
      </c>
      <c r="B45" s="11">
        <f>ABS(B$38-$E$13)*(($A45-'Skill to Value'!$C$3)*($D$17-$E$17)/('Skill to Value'!$D$3-'Skill to Value'!$C$3)+$E$17)</f>
        <v>4.1666666666666671E-2</v>
      </c>
      <c r="C45" s="9">
        <f>ABS(C$38-$E$13)*(($A45-'Skill to Value'!$C$3)*($D$17-$E$17)/('Skill to Value'!$D$3-'Skill to Value'!$C$3)+$E$17)</f>
        <v>3.500000000000001E-2</v>
      </c>
      <c r="D45" s="19">
        <f>ABS(D$38-$E$13)*(($A45-'Skill to Value'!$C$3)*($D$17-$E$17)/('Skill to Value'!$D$3-'Skill to Value'!$C$3)+$E$17)</f>
        <v>2.8333333333333339E-2</v>
      </c>
      <c r="E45" s="20">
        <f>ABS(E$38-$E$13)*(($A45-'Skill to Value'!$C$3)*($D$17-$E$17)/('Skill to Value'!$D$3-'Skill to Value'!$C$3)+$E$17)</f>
        <v>2.1666666666666667E-2</v>
      </c>
      <c r="F45" s="20">
        <f>ABS(F$38-$E$13)*(($A45-'Skill to Value'!$C$3)*($D$17-$E$17)/('Skill to Value'!$D$3-'Skill to Value'!$C$3)+$E$17)</f>
        <v>1.5000000000000001E-2</v>
      </c>
      <c r="G45" s="20">
        <f>ABS(G$38-$E$13)*(($A45-'Skill to Value'!$C$3)*($D$17-$E$17)/('Skill to Value'!$D$3-'Skill to Value'!$C$3)+$E$17)</f>
        <v>8.333333333333335E-3</v>
      </c>
      <c r="H45" s="20">
        <f>ABS(H$38-$E$13)*(($A45-'Skill to Value'!$C$3)*($D$17-$E$17)/('Skill to Value'!$D$3-'Skill to Value'!$C$3)+$E$17)</f>
        <v>1.6666666666666685E-3</v>
      </c>
      <c r="I45" s="20">
        <f>ABS(I$38-$E$13)*(($A45-'Skill to Value'!$C$3)*($D$17-$E$17)/('Skill to Value'!$D$3-'Skill to Value'!$C$3)+$E$17)</f>
        <v>4.9999999999999984E-3</v>
      </c>
      <c r="J45" s="21">
        <f>ABS(J$38-$E$13)*(($A45-'Skill to Value'!$C$3)*($D$17-$E$17)/('Skill to Value'!$D$3-'Skill to Value'!$C$3)+$E$17)</f>
        <v>1.1666666666666664E-2</v>
      </c>
      <c r="K45" s="9">
        <f>ABS(K$38-$E$13)*(($A45-'Skill to Value'!$C$3)*($D$17-$E$17)/('Skill to Value'!$D$3-'Skill to Value'!$C$3)+$E$17)</f>
        <v>1.833333333333333E-2</v>
      </c>
      <c r="L45" s="9">
        <f>ABS(L$38-$E$13)*(($A45-'Skill to Value'!$C$3)*($D$17-$E$17)/('Skill to Value'!$D$3-'Skill to Value'!$C$3)+$E$17)</f>
        <v>2.4999999999999998E-2</v>
      </c>
    </row>
    <row r="46" spans="1:25" ht="20.05" customHeight="1" x14ac:dyDescent="0.4">
      <c r="A46" s="6">
        <f t="shared" si="3"/>
        <v>8</v>
      </c>
      <c r="B46" s="11">
        <f>ABS(B$38-$E$13)*(($A46-'Skill to Value'!$C$3)*($D$17-$E$17)/('Skill to Value'!$D$3-'Skill to Value'!$C$3)+$E$17)</f>
        <v>4.8611111111111112E-2</v>
      </c>
      <c r="C46" s="9">
        <f>ABS(C$38-$E$13)*(($A46-'Skill to Value'!$C$3)*($D$17-$E$17)/('Skill to Value'!$D$3-'Skill to Value'!$C$3)+$E$17)</f>
        <v>4.0833333333333333E-2</v>
      </c>
      <c r="D46" s="19">
        <f>ABS(D$38-$E$13)*(($A46-'Skill to Value'!$C$3)*($D$17-$E$17)/('Skill to Value'!$D$3-'Skill to Value'!$C$3)+$E$17)</f>
        <v>3.3055555555555553E-2</v>
      </c>
      <c r="E46" s="20">
        <f>ABS(E$38-$E$13)*(($A46-'Skill to Value'!$C$3)*($D$17-$E$17)/('Skill to Value'!$D$3-'Skill to Value'!$C$3)+$E$17)</f>
        <v>2.5277777777777774E-2</v>
      </c>
      <c r="F46" s="20">
        <f>ABS(F$38-$E$13)*(($A46-'Skill to Value'!$C$3)*($D$17-$E$17)/('Skill to Value'!$D$3-'Skill to Value'!$C$3)+$E$17)</f>
        <v>1.7499999999999998E-2</v>
      </c>
      <c r="G46" s="20">
        <f>ABS(G$38-$E$13)*(($A46-'Skill to Value'!$C$3)*($D$17-$E$17)/('Skill to Value'!$D$3-'Skill to Value'!$C$3)+$E$17)</f>
        <v>9.7222222222222224E-3</v>
      </c>
      <c r="H46" s="20">
        <f>ABS(H$38-$E$13)*(($A46-'Skill to Value'!$C$3)*($D$17-$E$17)/('Skill to Value'!$D$3-'Skill to Value'!$C$3)+$E$17)</f>
        <v>1.9444444444444461E-3</v>
      </c>
      <c r="I46" s="20">
        <f>ABS(I$38-$E$13)*(($A46-'Skill to Value'!$C$3)*($D$17-$E$17)/('Skill to Value'!$D$3-'Skill to Value'!$C$3)+$E$17)</f>
        <v>5.8333333333333301E-3</v>
      </c>
      <c r="J46" s="21">
        <f>ABS(J$38-$E$13)*(($A46-'Skill to Value'!$C$3)*($D$17-$E$17)/('Skill to Value'!$D$3-'Skill to Value'!$C$3)+$E$17)</f>
        <v>1.3611111111111107E-2</v>
      </c>
      <c r="K46" s="9">
        <f>ABS(K$38-$E$13)*(($A46-'Skill to Value'!$C$3)*($D$17-$E$17)/('Skill to Value'!$D$3-'Skill to Value'!$C$3)+$E$17)</f>
        <v>2.1388888888888881E-2</v>
      </c>
      <c r="L46" s="9">
        <f>ABS(L$38-$E$13)*(($A46-'Skill to Value'!$C$3)*($D$17-$E$17)/('Skill to Value'!$D$3-'Skill to Value'!$C$3)+$E$17)</f>
        <v>2.916666666666666E-2</v>
      </c>
    </row>
    <row r="47" spans="1:25" ht="20.05" customHeight="1" x14ac:dyDescent="0.4">
      <c r="A47" s="6">
        <f t="shared" si="3"/>
        <v>9</v>
      </c>
      <c r="B47" s="11">
        <f>ABS(B$38-$E$13)*(($A47-'Skill to Value'!$C$3)*($D$17-$E$17)/('Skill to Value'!$D$3-'Skill to Value'!$C$3)+$E$17)</f>
        <v>5.5555555555555559E-2</v>
      </c>
      <c r="C47" s="9">
        <f>ABS(C$38-$E$13)*(($A47-'Skill to Value'!$C$3)*($D$17-$E$17)/('Skill to Value'!$D$3-'Skill to Value'!$C$3)+$E$17)</f>
        <v>4.6666666666666669E-2</v>
      </c>
      <c r="D47" s="19">
        <f>ABS(D$38-$E$13)*(($A47-'Skill to Value'!$C$3)*($D$17-$E$17)/('Skill to Value'!$D$3-'Skill to Value'!$C$3)+$E$17)</f>
        <v>3.7777777777777778E-2</v>
      </c>
      <c r="E47" s="20">
        <f>ABS(E$38-$E$13)*(($A47-'Skill to Value'!$C$3)*($D$17-$E$17)/('Skill to Value'!$D$3-'Skill to Value'!$C$3)+$E$17)</f>
        <v>2.8888888888888888E-2</v>
      </c>
      <c r="F47" s="20">
        <f>ABS(F$38-$E$13)*(($A47-'Skill to Value'!$C$3)*($D$17-$E$17)/('Skill to Value'!$D$3-'Skill to Value'!$C$3)+$E$17)</f>
        <v>0.02</v>
      </c>
      <c r="G47" s="20">
        <f>ABS(G$38-$E$13)*(($A47-'Skill to Value'!$C$3)*($D$17-$E$17)/('Skill to Value'!$D$3-'Skill to Value'!$C$3)+$E$17)</f>
        <v>1.1111111111111112E-2</v>
      </c>
      <c r="H47" s="20">
        <f>ABS(H$38-$E$13)*(($A47-'Skill to Value'!$C$3)*($D$17-$E$17)/('Skill to Value'!$D$3-'Skill to Value'!$C$3)+$E$17)</f>
        <v>2.2222222222222244E-3</v>
      </c>
      <c r="I47" s="20">
        <f>ABS(I$38-$E$13)*(($A47-'Skill to Value'!$C$3)*($D$17-$E$17)/('Skill to Value'!$D$3-'Skill to Value'!$C$3)+$E$17)</f>
        <v>6.6666666666666628E-3</v>
      </c>
      <c r="J47" s="21">
        <f>ABS(J$38-$E$13)*(($A47-'Skill to Value'!$C$3)*($D$17-$E$17)/('Skill to Value'!$D$3-'Skill to Value'!$C$3)+$E$17)</f>
        <v>1.555555555555555E-2</v>
      </c>
      <c r="K47" s="9">
        <f>ABS(K$38-$E$13)*(($A47-'Skill to Value'!$C$3)*($D$17-$E$17)/('Skill to Value'!$D$3-'Skill to Value'!$C$3)+$E$17)</f>
        <v>2.4444444444444439E-2</v>
      </c>
      <c r="L47" s="9">
        <f>ABS(L$38-$E$13)*(($A47-'Skill to Value'!$C$3)*($D$17-$E$17)/('Skill to Value'!$D$3-'Skill to Value'!$C$3)+$E$17)</f>
        <v>3.3333333333333326E-2</v>
      </c>
    </row>
    <row r="48" spans="1:25" ht="20.05" customHeight="1" x14ac:dyDescent="0.4">
      <c r="A48" s="6">
        <f t="shared" si="3"/>
        <v>10</v>
      </c>
      <c r="B48" s="11">
        <f>ABS(B$38-$E$13)*(($A48-'Skill to Value'!$C$3)*($D$17-$E$17)/('Skill to Value'!$D$3-'Skill to Value'!$C$3)+$E$17)</f>
        <v>6.25E-2</v>
      </c>
      <c r="C48" s="9">
        <f>ABS(C$38-$E$13)*(($A48-'Skill to Value'!$C$3)*($D$17-$E$17)/('Skill to Value'!$D$3-'Skill to Value'!$C$3)+$E$17)</f>
        <v>5.2500000000000005E-2</v>
      </c>
      <c r="D48" s="22">
        <f>ABS(D$38-$E$13)*(($A48-'Skill to Value'!$C$3)*($D$17-$E$17)/('Skill to Value'!$D$3-'Skill to Value'!$C$3)+$E$17)</f>
        <v>4.2500000000000003E-2</v>
      </c>
      <c r="E48" s="23">
        <f>ABS(E$38-$E$13)*(($A48-'Skill to Value'!$C$3)*($D$17-$E$17)/('Skill to Value'!$D$3-'Skill to Value'!$C$3)+$E$17)</f>
        <v>3.2499999999999994E-2</v>
      </c>
      <c r="F48" s="23">
        <f>ABS(F$38-$E$13)*(($A48-'Skill to Value'!$C$3)*($D$17-$E$17)/('Skill to Value'!$D$3-'Skill to Value'!$C$3)+$E$17)</f>
        <v>2.2499999999999999E-2</v>
      </c>
      <c r="G48" s="23">
        <f>ABS(G$38-$E$13)*(($A48-'Skill to Value'!$C$3)*($D$17-$E$17)/('Skill to Value'!$D$3-'Skill to Value'!$C$3)+$E$17)</f>
        <v>1.2500000000000001E-2</v>
      </c>
      <c r="H48" s="23">
        <f>ABS(H$38-$E$13)*(($A48-'Skill to Value'!$C$3)*($D$17-$E$17)/('Skill to Value'!$D$3-'Skill to Value'!$C$3)+$E$17)</f>
        <v>2.5000000000000022E-3</v>
      </c>
      <c r="I48" s="23">
        <f>ABS(I$38-$E$13)*(($A48-'Skill to Value'!$C$3)*($D$17-$E$17)/('Skill to Value'!$D$3-'Skill to Value'!$C$3)+$E$17)</f>
        <v>7.4999999999999963E-3</v>
      </c>
      <c r="J48" s="24">
        <f>ABS(J$38-$E$13)*(($A48-'Skill to Value'!$C$3)*($D$17-$E$17)/('Skill to Value'!$D$3-'Skill to Value'!$C$3)+$E$17)</f>
        <v>1.7499999999999995E-2</v>
      </c>
      <c r="K48" s="9">
        <f>ABS(K$38-$E$13)*(($A48-'Skill to Value'!$C$3)*($D$17-$E$17)/('Skill to Value'!$D$3-'Skill to Value'!$C$3)+$E$17)</f>
        <v>2.7499999999999993E-2</v>
      </c>
      <c r="L48" s="9">
        <f>ABS(L$38-$E$13)*(($A48-'Skill to Value'!$C$3)*($D$17-$E$17)/('Skill to Value'!$D$3-'Skill to Value'!$C$3)+$E$17)</f>
        <v>3.7499999999999992E-2</v>
      </c>
    </row>
    <row r="49" spans="1:12" x14ac:dyDescent="0.4">
      <c r="L49" s="30" t="str">
        <f>"Var: "&amp;TEXT(_xlfn.VAR.P(B39:L48),"0.00000")</f>
        <v>Var: 0.00020</v>
      </c>
    </row>
    <row r="50" spans="1:12" x14ac:dyDescent="0.4">
      <c r="A50" t="s">
        <v>72</v>
      </c>
      <c r="B50">
        <v>1</v>
      </c>
      <c r="C50">
        <v>25</v>
      </c>
    </row>
    <row r="51" spans="1:12" x14ac:dyDescent="0.4">
      <c r="B51" s="28">
        <v>0.2</v>
      </c>
      <c r="C51" s="29">
        <f>(C$50-B$50)*B51</f>
        <v>4.8000000000000007</v>
      </c>
    </row>
    <row r="52" spans="1:12" x14ac:dyDescent="0.4">
      <c r="B52" s="28">
        <v>0.8</v>
      </c>
      <c r="C52" s="29">
        <f>(C$50-B$50)*B52</f>
        <v>19.200000000000003</v>
      </c>
    </row>
    <row r="53" spans="1:12" x14ac:dyDescent="0.4">
      <c r="B53" s="32">
        <f>C53/(C$50-B$50)</f>
        <v>0.625</v>
      </c>
      <c r="C53" s="29">
        <v>15</v>
      </c>
    </row>
    <row r="55" spans="1:12" x14ac:dyDescent="0.4">
      <c r="A55" s="12" t="s">
        <v>64</v>
      </c>
    </row>
    <row r="56" spans="1:12" x14ac:dyDescent="0.4">
      <c r="A56" t="s">
        <v>65</v>
      </c>
    </row>
    <row r="57" spans="1:12" x14ac:dyDescent="0.4">
      <c r="A57" t="s">
        <v>69</v>
      </c>
    </row>
    <row r="58" spans="1:12" x14ac:dyDescent="0.4">
      <c r="A58" t="s">
        <v>68</v>
      </c>
    </row>
    <row r="59" spans="1:12" x14ac:dyDescent="0.4">
      <c r="A59" s="39" t="s">
        <v>70</v>
      </c>
    </row>
    <row r="60" spans="1:12" x14ac:dyDescent="0.4">
      <c r="A60" t="s">
        <v>73</v>
      </c>
    </row>
    <row r="61" spans="1:12" x14ac:dyDescent="0.4">
      <c r="A61" t="s">
        <v>74</v>
      </c>
    </row>
    <row r="64" spans="1:12" x14ac:dyDescent="0.4">
      <c r="A64" s="12" t="s">
        <v>84</v>
      </c>
    </row>
    <row r="65" spans="1:3" x14ac:dyDescent="0.4">
      <c r="A65" t="s">
        <v>20</v>
      </c>
      <c r="B65">
        <v>7</v>
      </c>
    </row>
    <row r="66" spans="1:3" x14ac:dyDescent="0.4">
      <c r="A66" s="42" t="s">
        <v>85</v>
      </c>
      <c r="B66" s="42" t="s">
        <v>90</v>
      </c>
      <c r="C66" s="42" t="s">
        <v>91</v>
      </c>
    </row>
    <row r="67" spans="1:3" x14ac:dyDescent="0.4">
      <c r="A67" t="s">
        <v>92</v>
      </c>
      <c r="B67">
        <v>0.43637880000000001</v>
      </c>
    </row>
    <row r="68" spans="1:3" x14ac:dyDescent="0.4">
      <c r="A68" t="s">
        <v>38</v>
      </c>
      <c r="B68">
        <v>0.18862119999999999</v>
      </c>
      <c r="C68">
        <f>E13-B67</f>
        <v>0.18862119999999999</v>
      </c>
    </row>
    <row r="69" spans="1:3" x14ac:dyDescent="0.4">
      <c r="A69" t="s">
        <v>86</v>
      </c>
      <c r="B69">
        <v>3.3333340000000003E-2</v>
      </c>
      <c r="C69">
        <f>((B65-'Skill to Value'!$C$3)*($E$17-$D$17)/('Skill to Value'!$D$3-'Skill to Value'!$C$3)+$D$17)</f>
        <v>3.3333333333333326E-2</v>
      </c>
    </row>
    <row r="70" spans="1:3" x14ac:dyDescent="0.4">
      <c r="A70" t="s">
        <v>87</v>
      </c>
      <c r="B70">
        <v>1.886212</v>
      </c>
      <c r="C70">
        <f>B68*E18</f>
        <v>1.886212</v>
      </c>
    </row>
    <row r="71" spans="1:3" x14ac:dyDescent="0.4">
      <c r="A71" t="s">
        <v>88</v>
      </c>
    </row>
    <row r="72" spans="1:3" x14ac:dyDescent="0.4">
      <c r="A72" t="s">
        <v>89</v>
      </c>
    </row>
    <row r="74" spans="1:3" x14ac:dyDescent="0.4">
      <c r="A74" t="s">
        <v>14</v>
      </c>
      <c r="B74">
        <v>7</v>
      </c>
    </row>
    <row r="75" spans="1:3" x14ac:dyDescent="0.4">
      <c r="A75" t="s">
        <v>93</v>
      </c>
    </row>
    <row r="76" spans="1:3" x14ac:dyDescent="0.4">
      <c r="A76" s="42"/>
      <c r="B76" s="42" t="s">
        <v>90</v>
      </c>
      <c r="C76" s="42" t="s">
        <v>91</v>
      </c>
    </row>
    <row r="77" spans="1:3" x14ac:dyDescent="0.4">
      <c r="A77" t="s">
        <v>12</v>
      </c>
      <c r="B77">
        <v>8.6725379999999994</v>
      </c>
    </row>
    <row r="78" spans="1:3" x14ac:dyDescent="0.4">
      <c r="A78" t="s">
        <v>13</v>
      </c>
      <c r="B78">
        <v>-0.59661379999999997</v>
      </c>
    </row>
    <row r="79" spans="1:3" x14ac:dyDescent="0.4">
      <c r="A79" t="s">
        <v>14</v>
      </c>
      <c r="B79">
        <v>27.403390000000002</v>
      </c>
      <c r="C79" s="43">
        <f>(MIN(MAX(B74+B78,1),10)-'Skill to Value'!C3)*(E25-D25)/('Skill to Value'!D3-'Skill to Value'!C3)+D25</f>
        <v>27.4033862</v>
      </c>
    </row>
    <row r="80" spans="1:3" x14ac:dyDescent="0.4">
      <c r="A80" t="s">
        <v>15</v>
      </c>
      <c r="B80">
        <v>7.2634489999999999E-3</v>
      </c>
    </row>
    <row r="81" spans="1:3" x14ac:dyDescent="0.4">
      <c r="A81" t="s">
        <v>16</v>
      </c>
      <c r="B81">
        <v>0</v>
      </c>
    </row>
    <row r="82" spans="1:3" x14ac:dyDescent="0.4">
      <c r="A82" t="s">
        <v>17</v>
      </c>
      <c r="B82">
        <v>0.31879239999999998</v>
      </c>
      <c r="C82">
        <f>B77/(C79*(1-(B80-B81)))</f>
        <v>0.31879240632689365</v>
      </c>
    </row>
    <row r="83" spans="1:3" x14ac:dyDescent="0.4">
      <c r="A83" t="s">
        <v>94</v>
      </c>
      <c r="B83" s="4">
        <v>27.2</v>
      </c>
      <c r="C83" s="4">
        <f>B77/C82</f>
        <v>27.204343101908997</v>
      </c>
    </row>
    <row r="84" spans="1:3" x14ac:dyDescent="0.4">
      <c r="A84" t="s">
        <v>95</v>
      </c>
      <c r="B84">
        <v>60.85</v>
      </c>
      <c r="C84" s="4">
        <f>C83*2.23694</f>
        <v>60.854483258384313</v>
      </c>
    </row>
    <row r="86" spans="1:3" x14ac:dyDescent="0.4">
      <c r="A86" s="12" t="s">
        <v>96</v>
      </c>
    </row>
    <row r="87" spans="1:3" x14ac:dyDescent="0.4">
      <c r="A87" t="s">
        <v>97</v>
      </c>
      <c r="B87" t="s">
        <v>98</v>
      </c>
      <c r="C87" t="s">
        <v>99</v>
      </c>
    </row>
    <row r="88" spans="1:3" x14ac:dyDescent="0.4">
      <c r="A88" t="s">
        <v>100</v>
      </c>
      <c r="B88" t="s">
        <v>101</v>
      </c>
      <c r="C88">
        <v>0</v>
      </c>
    </row>
    <row r="89" spans="1:3" x14ac:dyDescent="0.4">
      <c r="A89" t="s">
        <v>102</v>
      </c>
      <c r="B89" t="s">
        <v>103</v>
      </c>
      <c r="C89">
        <v>0.65</v>
      </c>
    </row>
    <row r="90" spans="1:3" x14ac:dyDescent="0.4">
      <c r="A90" s="39" t="s">
        <v>104</v>
      </c>
    </row>
  </sheetData>
  <conditionalFormatting sqref="V23:AE32 B39:L48">
    <cfRule type="expression" dxfId="0" priority="4">
      <formula>AND($A23=ROUNDDOWN($E$16,0),B$38=ROUNDDOWN($E$12,1))</formula>
    </cfRule>
  </conditionalFormatting>
  <pageMargins left="0.7" right="0.7" top="0.75" bottom="0.75" header="0.3" footer="0.3"/>
  <pageSetup orientation="portrait" r:id="rId1"/>
  <drawing r:id="rId2"/>
  <legacyDrawing r:id="rId3"/>
  <controls>
    <mc:AlternateContent xmlns:mc="http://schemas.openxmlformats.org/markup-compatibility/2006">
      <mc:Choice Requires="x14">
        <control shapeId="1033" r:id="rId4" name="setPassAdjustment">
          <controlPr defaultSize="0" autoLine="0" linkedCell="D28" r:id="rId5">
            <anchor moveWithCells="1">
              <from>
                <xdr:col>20</xdr:col>
                <xdr:colOff>119743</xdr:colOff>
                <xdr:row>16</xdr:row>
                <xdr:rowOff>152400</xdr:rowOff>
              </from>
              <to>
                <xdr:col>22</xdr:col>
                <xdr:colOff>185057</xdr:colOff>
                <xdr:row>18</xdr:row>
                <xdr:rowOff>59871</xdr:rowOff>
              </to>
            </anchor>
          </controlPr>
        </control>
      </mc:Choice>
      <mc:Fallback>
        <control shapeId="1033" r:id="rId4" name="setPassAdjustment"/>
      </mc:Fallback>
    </mc:AlternateContent>
    <mc:AlternateContent xmlns:mc="http://schemas.openxmlformats.org/markup-compatibility/2006">
      <mc:Choice Requires="x14">
        <control shapeId="1030" r:id="rId6" name="distance">
          <controlPr defaultSize="0" autoLine="0" linkedCell="D24" r:id="rId7">
            <anchor moveWithCells="1">
              <from>
                <xdr:col>20</xdr:col>
                <xdr:colOff>108857</xdr:colOff>
                <xdr:row>15</xdr:row>
                <xdr:rowOff>27214</xdr:rowOff>
              </from>
              <to>
                <xdr:col>23</xdr:col>
                <xdr:colOff>397329</xdr:colOff>
                <xdr:row>15</xdr:row>
                <xdr:rowOff>179614</xdr:rowOff>
              </to>
            </anchor>
          </controlPr>
        </control>
      </mc:Choice>
      <mc:Fallback>
        <control shapeId="1030" r:id="rId6" name="distance"/>
      </mc:Fallback>
    </mc:AlternateContent>
    <mc:AlternateContent xmlns:mc="http://schemas.openxmlformats.org/markup-compatibility/2006">
      <mc:Choice Requires="x14">
        <control shapeId="1029" r:id="rId8" name="athletePower">
          <controlPr defaultSize="0" autoLine="0" linkedCell="D21" r:id="rId9">
            <anchor moveWithCells="1">
              <from>
                <xdr:col>20</xdr:col>
                <xdr:colOff>108857</xdr:colOff>
                <xdr:row>13</xdr:row>
                <xdr:rowOff>27214</xdr:rowOff>
              </from>
              <to>
                <xdr:col>23</xdr:col>
                <xdr:colOff>397329</xdr:colOff>
                <xdr:row>13</xdr:row>
                <xdr:rowOff>179614</xdr:rowOff>
              </to>
            </anchor>
          </controlPr>
        </control>
      </mc:Choice>
      <mc:Fallback>
        <control shapeId="1029" r:id="rId8" name="athletePower"/>
      </mc:Fallback>
    </mc:AlternateContent>
    <mc:AlternateContent xmlns:mc="http://schemas.openxmlformats.org/markup-compatibility/2006">
      <mc:Choice Requires="x14">
        <control shapeId="1027" r:id="rId10" name="SpikeSkill">
          <controlPr defaultSize="0" autoLine="0" linkedCell="D16" r:id="rId11">
            <anchor moveWithCells="1">
              <from>
                <xdr:col>20</xdr:col>
                <xdr:colOff>108857</xdr:colOff>
                <xdr:row>11</xdr:row>
                <xdr:rowOff>27214</xdr:rowOff>
              </from>
              <to>
                <xdr:col>23</xdr:col>
                <xdr:colOff>397329</xdr:colOff>
                <xdr:row>11</xdr:row>
                <xdr:rowOff>179614</xdr:rowOff>
              </to>
            </anchor>
          </controlPr>
        </control>
      </mc:Choice>
      <mc:Fallback>
        <control shapeId="1027" r:id="rId10" name="SpikeSkill"/>
      </mc:Fallback>
    </mc:AlternateContent>
    <mc:AlternateContent xmlns:mc="http://schemas.openxmlformats.org/markup-compatibility/2006">
      <mc:Choice Requires="x14">
        <control shapeId="1026" r:id="rId12" name="timingVar">
          <controlPr defaultSize="0" autoLine="0" linkedCell="D12" r:id="rId13">
            <anchor moveWithCells="1">
              <from>
                <xdr:col>20</xdr:col>
                <xdr:colOff>108857</xdr:colOff>
                <xdr:row>9</xdr:row>
                <xdr:rowOff>27214</xdr:rowOff>
              </from>
              <to>
                <xdr:col>23</xdr:col>
                <xdr:colOff>397329</xdr:colOff>
                <xdr:row>9</xdr:row>
                <xdr:rowOff>179614</xdr:rowOff>
              </to>
            </anchor>
          </controlPr>
        </control>
      </mc:Choice>
      <mc:Fallback>
        <control shapeId="1026" r:id="rId12" name="timingVar"/>
      </mc:Fallback>
    </mc:AlternateContent>
  </contro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Skill to Value</vt:lpstr>
      <vt:lpstr>Spike Power</vt:lpstr>
      <vt:lpstr>Player</vt:lpstr>
      <vt:lpstr>SpikeTime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Aaron Simon</dc:creator>
  <cp:lastModifiedBy>Aaron Simon</cp:lastModifiedBy>
  <dcterms:created xsi:type="dcterms:W3CDTF">2025-09-18T01:50:21Z</dcterms:created>
  <dcterms:modified xsi:type="dcterms:W3CDTF">2025-10-17T01:23:10Z</dcterms:modified>
</cp:coreProperties>
</file>