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" sheetId="1" state="visible" r:id="rId2"/>
    <sheet name="P1" sheetId="2" state="visible" r:id="rId3"/>
    <sheet name="PS1" sheetId="3" state="visible" r:id="rId4"/>
    <sheet name="PS2" sheetId="4" state="visible" r:id="rId5"/>
    <sheet name="Ressources" sheetId="5" state="visible" r:id="rId6"/>
    <sheet name="SynthèseN" sheetId="6" state="visible" r:id="rId7"/>
    <sheet name="Compétences" sheetId="7" state="visible" r:id="rId8"/>
  </sheets>
  <definedNames>
    <definedName function="false" hidden="false" name="Niveau_de_Compétences" vbProcedure="false">TB!$J$30:$J$35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<sst xmlns="http://schemas.openxmlformats.org/spreadsheetml/2006/main" count="921" uniqueCount="292">
  <si>
    <r>
      <rPr>
        <sz val="28"/>
        <color rgb="FFFFFFFF"/>
        <rFont val="Calibri (Corps)"/>
        <family val="0"/>
        <charset val="1"/>
      </rPr>
      <t xml:space="preserve">Tableau de bord - Portfolio 
</t>
    </r>
    <r>
      <rPr>
        <sz val="20"/>
        <color rgb="FFFFFFFF"/>
        <rFont val="Calibri (Corps)"/>
        <family val="0"/>
        <charset val="1"/>
      </rPr>
      <t xml:space="preserve">BUT Réseaux &amp; Télécommunications
</t>
    </r>
    <r>
      <rPr>
        <sz val="16"/>
        <color rgb="FFFFFFFF"/>
        <rFont val="Calibri (Corps)"/>
        <family val="0"/>
        <charset val="1"/>
      </rPr>
      <t xml:space="preserve">IUT de Saint Pierre
</t>
    </r>
    <r>
      <rPr>
        <sz val="12"/>
        <color rgb="FFFFFFFF"/>
        <rFont val="Calibri"/>
        <family val="2"/>
        <charset val="1"/>
      </rPr>
      <t xml:space="preserve">2021 © Sébastien BOYER</t>
    </r>
  </si>
  <si>
    <t xml:space="preserve">Navigation</t>
  </si>
  <si>
    <t xml:space="preserve">TB : Accueil Tableau de Bord</t>
  </si>
  <si>
    <t xml:space="preserve">P1 : Volet Positionnement initial</t>
  </si>
  <si>
    <t xml:space="preserve">PS1 : Volet Positionnement Semestre 1</t>
  </si>
  <si>
    <t xml:space="preserve">PS2 : Volet Positionnement Semestre 2</t>
  </si>
  <si>
    <t xml:space="preserve">Ressources : Volet Ressources</t>
  </si>
  <si>
    <t xml:space="preserve">SynthèseN : Volet Synthèse des notes</t>
  </si>
  <si>
    <t xml:space="preserve">Compétences : Volet Synthèse des compétences</t>
  </si>
  <si>
    <t xml:space="preserve">Les cases en jaunes sont les seules modifiables dans le tableau de bord.
Les autres ne doivent pas être modifiées au risque de créer des bugs</t>
  </si>
  <si>
    <t xml:space="preserve">Bloc de compétences</t>
  </si>
  <si>
    <t xml:space="preserve">Prénom</t>
  </si>
  <si>
    <t xml:space="preserve">Aaron</t>
  </si>
  <si>
    <t xml:space="preserve">Analyser</t>
  </si>
  <si>
    <t xml:space="preserve">Expérimenter</t>
  </si>
  <si>
    <r>
      <rPr>
        <b val="true"/>
        <sz val="16"/>
        <rFont val="Calibri"/>
        <family val="2"/>
        <charset val="1"/>
      </rPr>
      <t xml:space="preserve">Animer 
</t>
    </r>
    <r>
      <rPr>
        <b val="true"/>
        <sz val="11"/>
        <rFont val="Calibri (Corps)"/>
        <family val="0"/>
        <charset val="1"/>
      </rPr>
      <t xml:space="preserve">une démarche QHSE</t>
    </r>
  </si>
  <si>
    <t xml:space="preserve">Produire</t>
  </si>
  <si>
    <t xml:space="preserve">Innover</t>
  </si>
  <si>
    <t xml:space="preserve">NOM</t>
  </si>
  <si>
    <t xml:space="preserve">PIGRÉE</t>
  </si>
  <si>
    <t xml:space="preserve">Niveau estimé par le TB</t>
  </si>
  <si>
    <t xml:space="preserve">Positionnement</t>
  </si>
  <si>
    <t xml:space="preserve">Taux de fiabilité du TB</t>
  </si>
  <si>
    <t xml:space="preserve">P1</t>
  </si>
  <si>
    <t xml:space="preserve">PS2</t>
  </si>
  <si>
    <t xml:space="preserve">Ressources</t>
  </si>
  <si>
    <t xml:space="preserve">UE1.1</t>
  </si>
  <si>
    <t xml:space="preserve">UE1.2</t>
  </si>
  <si>
    <t xml:space="preserve">UE1.3</t>
  </si>
  <si>
    <t xml:space="preserve">UE1.4</t>
  </si>
  <si>
    <t xml:space="preserve">UE2.1</t>
  </si>
  <si>
    <t xml:space="preserve">Les compétences sont évaluées selon 5 critères et leur correspondance numérique est calculée selon le barème suivant : </t>
  </si>
  <si>
    <t xml:space="preserve">UE2.2</t>
  </si>
  <si>
    <t xml:space="preserve">UE2.3</t>
  </si>
  <si>
    <t xml:space="preserve">UE2.4</t>
  </si>
  <si>
    <t xml:space="preserve">Estimation des notes selon le Tableau de bord</t>
  </si>
  <si>
    <t xml:space="preserve">Méthode de calcul</t>
  </si>
  <si>
    <t xml:space="preserve">Niveau de Compétences</t>
  </si>
  <si>
    <t xml:space="preserve">Minimum</t>
  </si>
  <si>
    <t xml:space="preserve">Maximum</t>
  </si>
  <si>
    <t xml:space="preserve">BUT1</t>
  </si>
  <si>
    <t xml:space="preserve">Maitrisé</t>
  </si>
  <si>
    <t xml:space="preserve">Acquis</t>
  </si>
  <si>
    <t xml:space="preserve">A Améliorer</t>
  </si>
  <si>
    <t xml:space="preserve">Moyenne S1</t>
  </si>
  <si>
    <t xml:space="preserve">SAE</t>
  </si>
  <si>
    <t xml:space="preserve">Moyenne S2</t>
  </si>
  <si>
    <t xml:space="preserve">A acquérir</t>
  </si>
  <si>
    <t xml:space="preserve">Non Acquis</t>
  </si>
  <si>
    <t xml:space="preserve">Je ne sais pas</t>
  </si>
  <si>
    <t xml:space="preserve">Non évaluée</t>
  </si>
  <si>
    <t xml:space="preserve">Semestre 1</t>
  </si>
  <si>
    <t xml:space="preserve">Semestre 2</t>
  </si>
  <si>
    <t xml:space="preserve">Tableau de bord du portfolio - Volet positionnement</t>
  </si>
  <si>
    <t xml:space="preserve">Positionnement initial</t>
  </si>
  <si>
    <t xml:space="preserve">BC1</t>
  </si>
  <si>
    <t xml:space="preserve">Administrer les réseaux et l’Internet</t>
  </si>
  <si>
    <t xml:space="preserve">En choisissant les solutions et technologies réseaux adaptées</t>
  </si>
  <si>
    <t xml:space="preserve">En respectant les principes fondamentaux de la sécurité informatique</t>
  </si>
  <si>
    <t xml:space="preserve">En utilisant une approche rigoureuse pour la résolution des dysfonctionnements</t>
  </si>
  <si>
    <t xml:space="preserve">En respectant les règles métiers</t>
  </si>
  <si>
    <t xml:space="preserve">En assurant une veille technologique</t>
  </si>
  <si>
    <t xml:space="preserve">AC0111</t>
  </si>
  <si>
    <t xml:space="preserve">Maîtriser les lois fondamentales de l’électricité afin d’intervenir sur des équipements de
réseaux et  télécommunications</t>
  </si>
  <si>
    <t xml:space="preserve">AC0112</t>
  </si>
  <si>
    <t xml:space="preserve">Comprendre l’architecture des systèmes numériques et les principes du codage de l’information</t>
  </si>
  <si>
    <t xml:space="preserve">AC0113</t>
  </si>
  <si>
    <t xml:space="preserve">Configurer les fonctions de base du réseau local</t>
  </si>
  <si>
    <t xml:space="preserve">AC0114</t>
  </si>
  <si>
    <t xml:space="preserve">Maîtriser les rôles et les principes fondamentaux des systèmes d’exploitation afin d’interagir avec ceux- ci pour la configuration et administration des réseaux et services fournis</t>
  </si>
  <si>
    <t xml:space="preserve">AC0115</t>
  </si>
  <si>
    <t xml:space="preserve">Identifier les dysfonctionnements du réseau local</t>
  </si>
  <si>
    <t xml:space="preserve">AC0116</t>
  </si>
  <si>
    <t xml:space="preserve">Installer un poste client</t>
  </si>
  <si>
    <t xml:space="preserve">BC2</t>
  </si>
  <si>
    <t xml:space="preserve">Connecter les entreprises
et les usagers</t>
  </si>
  <si>
    <t xml:space="preserve">En communiquant avec le client et les différents acteurs impliqués parfois en anglais</t>
  </si>
  <si>
    <t xml:space="preserve">En faisant preuve d'une démarche scientifique</t>
  </si>
  <si>
    <t xml:space="preserve">En choisissant les solutions et technologies adaptées</t>
  </si>
  <si>
    <t xml:space="preserve">En proposant des solutions respectueuses de l'environnement</t>
  </si>
  <si>
    <t xml:space="preserve">AC0211</t>
  </si>
  <si>
    <t xml:space="preserve">Mesurer et analyser les signaux</t>
  </si>
  <si>
    <t xml:space="preserve">AC0212</t>
  </si>
  <si>
    <t xml:space="preserve">Caractériser des systèmes de transmissions élémentaires et découvrir la modélisation mathématique de leur fonctionnement</t>
  </si>
  <si>
    <t xml:space="preserve">AC0213</t>
  </si>
  <si>
    <t xml:space="preserve">Déployer des supports de transmission</t>
  </si>
  <si>
    <t xml:space="preserve">AC0214</t>
  </si>
  <si>
    <t xml:space="preserve">Connecter les systèmes de ToIP</t>
  </si>
  <si>
    <t xml:space="preserve">AC0215</t>
  </si>
  <si>
    <t xml:space="preserve">Communiquer avec un client ou un collaborateur</t>
  </si>
  <si>
    <t xml:space="preserve">BC3</t>
  </si>
  <si>
    <t xml:space="preserve"> Créer des outils et applications informatiques pour les R&amp;T</t>
  </si>
  <si>
    <t xml:space="preserve">En étant à l’
écoute des besoins du client</t>
  </si>
  <si>
    <t xml:space="preserve">En documentant le travail réalisé</t>
  </si>
  <si>
    <t xml:space="preserve">En utilisant les outils numériques à bon escient</t>
  </si>
  <si>
    <t xml:space="preserve">En choisissant les outils de développement adaptés</t>
  </si>
  <si>
    <t xml:space="preserve">En intégrant les problématiques de sécurité</t>
  </si>
  <si>
    <t xml:space="preserve">AC0311</t>
  </si>
  <si>
    <t xml:space="preserve">Utiliser un système informatique et ses outils</t>
  </si>
  <si>
    <t xml:space="preserve">AC0312</t>
  </si>
  <si>
    <t xml:space="preserve">Lire, exécuter, corriger et modifier un programme</t>
  </si>
  <si>
    <t xml:space="preserve">AC0313</t>
  </si>
  <si>
    <t xml:space="preserve">Traduire un algorithme, dans un langage et pour un environnement donné</t>
  </si>
  <si>
    <t xml:space="preserve">AC0314</t>
  </si>
  <si>
    <t xml:space="preserve">Connaître l’architecture et les technologies d’un site Web</t>
  </si>
  <si>
    <t xml:space="preserve">AC0315</t>
  </si>
  <si>
    <t xml:space="preserve">Choisir les mécanismes de gestion de données adaptés au développement de l’outil</t>
  </si>
  <si>
    <t xml:space="preserve">AC0316</t>
  </si>
  <si>
    <t xml:space="preserve">S’intégrer dans un environnement propice au développement et au travail collaboratif</t>
  </si>
  <si>
    <t xml:space="preserve">Positionnement fin semestre 1</t>
  </si>
  <si>
    <t xml:space="preserve">Positionnement fin semestre 2</t>
  </si>
  <si>
    <t xml:space="preserve">Tableau de bord du portfolio - Volet Notes</t>
  </si>
  <si>
    <t xml:space="preserve">Prénom et NOM</t>
  </si>
  <si>
    <t xml:space="preserve">Moyenne annuelle</t>
  </si>
  <si>
    <t xml:space="preserve">Champ : Sciences Technologie et Santé en Environnement Tropical</t>
  </si>
  <si>
    <t xml:space="preserve">2021 : VET UU1GA1 [221] B.U.T. 1 GENIE BIOLOGIQUE PARCOURS SCIENCES DE L'ALIMENT ET BIOTECHNOLOGIE ( B.U.T. GB_SAB 1) </t>
  </si>
  <si>
    <t xml:space="preserve">Libellé</t>
  </si>
  <si>
    <t xml:space="preserve">ECTS</t>
  </si>
  <si>
    <t xml:space="preserve">COEF</t>
  </si>
  <si>
    <t xml:space="preserve">% SAE- Ressources</t>
  </si>
  <si>
    <t xml:space="preserve">Livrable</t>
  </si>
  <si>
    <t xml:space="preserve">Dossier de preuve</t>
  </si>
  <si>
    <t xml:space="preserve">Synthèse des notes</t>
  </si>
  <si>
    <t xml:space="preserve">Note</t>
  </si>
  <si>
    <t xml:space="preserve">Nombre de points</t>
  </si>
  <si>
    <t xml:space="preserve">Bloc de compétence</t>
  </si>
  <si>
    <t xml:space="preserve">semestre</t>
  </si>
  <si>
    <t xml:space="preserve">Colonne à rendre invisible !!</t>
  </si>
  <si>
    <t xml:space="preserve">SEMESTRE 1</t>
  </si>
  <si>
    <t xml:space="preserve">UE 1.1  Administrer les réseaux et l’Internet</t>
  </si>
  <si>
    <t xml:space="preserve">POLE SAE UE1.1</t>
  </si>
  <si>
    <t xml:space="preserve">SAE 1.1 Se sensibiliser à l’hygiène informatique et à la cybersécurité</t>
  </si>
  <si>
    <t xml:space="preserve">Rapport d’analyses</t>
  </si>
  <si>
    <t xml:space="preserve">Drive/Dossierpreuve/SAE11</t>
  </si>
  <si>
    <t xml:space="preserve">AC0112
AC0114
AC0115</t>
  </si>
  <si>
    <t xml:space="preserve">S1</t>
  </si>
  <si>
    <t xml:space="preserve">SAE 1.2  S’initier aux réseaux informatiques</t>
  </si>
  <si>
    <t xml:space="preserve">Drive/Dossierpreuve/SAE12</t>
  </si>
  <si>
    <t xml:space="preserve">AC0111
AC0112
AC0113
AC0114
AC0115
AC0116</t>
  </si>
  <si>
    <t xml:space="preserve">POLE RESSOURCES UE1.1</t>
  </si>
  <si>
    <t xml:space="preserve">R1.01 Initiation aux réseaux informatiques</t>
  </si>
  <si>
    <t xml:space="preserve">Drive/Dossierpreuve/R101</t>
  </si>
  <si>
    <t xml:space="preserve">AC0113
AC0115
AC0116
AC0213
AC0311</t>
  </si>
  <si>
    <t xml:space="preserve">R1.02 Principes et architecture des réseaux</t>
  </si>
  <si>
    <t xml:space="preserve">Drive/Dossierpreuve/R102</t>
  </si>
  <si>
    <t xml:space="preserve">AC0114
AC0115</t>
  </si>
  <si>
    <t xml:space="preserve">R1.03 Réseaux locaux et équipements actifs</t>
  </si>
  <si>
    <t xml:space="preserve">Drive/Dossierpreuve/R103</t>
  </si>
  <si>
    <t xml:space="preserve">R1.04 Fondamentaux des systèmes électroniques</t>
  </si>
  <si>
    <t xml:space="preserve">Drive/Dossierpreuve/R104</t>
  </si>
  <si>
    <t xml:space="preserve">AC0111
AC0211</t>
  </si>
  <si>
    <t xml:space="preserve">R1.06 Architecture des systèmes numériques et informatiques</t>
  </si>
  <si>
    <t xml:space="preserve">Drive/Dossierpreuve/R106</t>
  </si>
  <si>
    <t xml:space="preserve">AC0112
AC0311</t>
  </si>
  <si>
    <t xml:space="preserve">R1.08 Bases des systèmes d’exploitation</t>
  </si>
  <si>
    <t xml:space="preserve">Drive/Dossierpreuve/R108</t>
  </si>
  <si>
    <t xml:space="preserve">AC0114
AC0116
AC0311
AC0312</t>
  </si>
  <si>
    <t xml:space="preserve">R1.10 Anglais de communication et initiation au vocabulaire technique </t>
  </si>
  <si>
    <t xml:space="preserve">Drive/Dossierpreuve/R110</t>
  </si>
  <si>
    <t xml:space="preserve">AC0115
AC0215
AC0316</t>
  </si>
  <si>
    <t xml:space="preserve">R1.11 Expression-Culture-Communication Professionnelles 1</t>
  </si>
  <si>
    <t xml:space="preserve">Drive/Dossierpreuve/R111</t>
  </si>
  <si>
    <t xml:space="preserve">AC0116
AC0215
AC0316</t>
  </si>
  <si>
    <t xml:space="preserve">R1.12 Projet Personnel et Professionnel</t>
  </si>
  <si>
    <t xml:space="preserve">Drive/Dossierpreuve/R112</t>
  </si>
  <si>
    <t xml:space="preserve">AC0112
AC0212
AC0311</t>
  </si>
  <si>
    <t xml:space="preserve">R1.13 Mathématiques du signal</t>
  </si>
  <si>
    <t xml:space="preserve">Drive/Dossierpreuve/R113</t>
  </si>
  <si>
    <t xml:space="preserve">AC0111
AC0211
AC0212</t>
  </si>
  <si>
    <t xml:space="preserve">R1.14 Mathématiques des transmissions</t>
  </si>
  <si>
    <t xml:space="preserve">Drive/Dossierpreuve/R114</t>
  </si>
  <si>
    <t xml:space="preserve">UE 1.2 Connecter les entreprises et les usagers</t>
  </si>
  <si>
    <t xml:space="preserve">POLE SAE UE1.2</t>
  </si>
  <si>
    <t xml:space="preserve">SAE 1.3 Découvrir un dispositif de transmission</t>
  </si>
  <si>
    <t xml:space="preserve">Poster/présentation/page web/oral</t>
  </si>
  <si>
    <t xml:space="preserve">Drive/Dossierpreuve/SAE13</t>
  </si>
  <si>
    <t xml:space="preserve">AC0211
AC0213
AC0215</t>
  </si>
  <si>
    <t xml:space="preserve">POLE RESSOURCES UE1.2</t>
  </si>
  <si>
    <t xml:space="preserve">R1.05 Supports de transmission pour les réseaux locaux</t>
  </si>
  <si>
    <t xml:space="preserve">Drive/Dossierpreuve/R105</t>
  </si>
  <si>
    <t xml:space="preserve">AC0211
AC0213</t>
  </si>
  <si>
    <t xml:space="preserve">R1.15 Gestion de projet</t>
  </si>
  <si>
    <t xml:space="preserve">Drive/Dossierpreuve/R115</t>
  </si>
  <si>
    <t xml:space="preserve">AC0215
AC0316</t>
  </si>
  <si>
    <t xml:space="preserve">UE 1.3  Créer des outils et applications informatiques pour les R&amp;T</t>
  </si>
  <si>
    <t xml:space="preserve">POLE SAE UE1.3</t>
  </si>
  <si>
    <t xml:space="preserve">SAE 1.4 Se présenter sur Internet</t>
  </si>
  <si>
    <t xml:space="preserve">Rapport d’expérimentation
Présentation orale</t>
  </si>
  <si>
    <t xml:space="preserve">Drive/Dossierpreuve/SAE14</t>
  </si>
  <si>
    <t xml:space="preserve">AC0311
AC0314</t>
  </si>
  <si>
    <t xml:space="preserve">SAE 1.5 Traiter des données</t>
  </si>
  <si>
    <t xml:space="preserve">Drive/Dossierpreuve/SAE15</t>
  </si>
  <si>
    <t xml:space="preserve">AC0311
AC0312
AC0313
AC0314
AC0315
AC0316</t>
  </si>
  <si>
    <t xml:space="preserve">POLE RESSOURCES UE1.3</t>
  </si>
  <si>
    <t xml:space="preserve">R1.07 Fondamentaux de la programmation</t>
  </si>
  <si>
    <t xml:space="preserve">Drive/Dossierpreuve/R107</t>
  </si>
  <si>
    <t xml:space="preserve">AC0311
AC0312
AC0313
AC0316</t>
  </si>
  <si>
    <t xml:space="preserve">R1.09 Introduction aux technologies Web</t>
  </si>
  <si>
    <t xml:space="preserve">Drive/Dossierpreuve/R109</t>
  </si>
  <si>
    <t xml:space="preserve">SEMESTRE 2</t>
  </si>
  <si>
    <t xml:space="preserve">UE 2.1 Administrer les réseaux et l’Internet</t>
  </si>
  <si>
    <t xml:space="preserve">POLE SAE UE2.1</t>
  </si>
  <si>
    <t xml:space="preserve">SAE 2.1  Construire un réseau informatique pour une petite structure</t>
  </si>
  <si>
    <t xml:space="preserve">Document de présentation </t>
  </si>
  <si>
    <t xml:space="preserve">Drive/Dossierpreuve/SAE21</t>
  </si>
  <si>
    <t xml:space="preserve">AC0112
AC0113
AC0114
AC0115
AC0116</t>
  </si>
  <si>
    <t xml:space="preserve">S2</t>
  </si>
  <si>
    <t xml:space="preserve">SAE 2.4 Projet intégratif</t>
  </si>
  <si>
    <t xml:space="preserve">Drive/Dossierpreuve/SAE24</t>
  </si>
  <si>
    <t xml:space="preserve">AC0111
AC0112
AC0113
AC0114
AC0115
AC0116
AC0211
AC0212
AC0213
AC0214
AC0215
AC0311
AC0312
AC0313
AC0314
AC0315
AC0316</t>
  </si>
  <si>
    <t xml:space="preserve">SAE 2.5 PORTFOLIO</t>
  </si>
  <si>
    <t xml:space="preserve">Drive/Portfolio</t>
  </si>
  <si>
    <t xml:space="preserve">POLE RESSOURCES UE2.1</t>
  </si>
  <si>
    <t xml:space="preserve">R2.01 Technologie de l’Internet</t>
  </si>
  <si>
    <t xml:space="preserve">Drive/Dossierpreuve/R201</t>
  </si>
  <si>
    <t xml:space="preserve">R2.02 Administration système et fondamentaux de la virtualisation</t>
  </si>
  <si>
    <t xml:space="preserve">Drive/Dossierpreuve/R202</t>
  </si>
  <si>
    <t xml:space="preserve">R2.03 Bases des services réseaux</t>
  </si>
  <si>
    <t xml:space="preserve">Drive/Dossierpreuve/R203</t>
  </si>
  <si>
    <t xml:space="preserve">AC0113
AC0114
AC0115</t>
  </si>
  <si>
    <t xml:space="preserve">R2.04 Initiation à la téléphonie d’entreprise</t>
  </si>
  <si>
    <t xml:space="preserve">Drive/Dossierpreuve/R204</t>
  </si>
  <si>
    <t xml:space="preserve">R2.05 Signaux et Systèmes pour les transmissions</t>
  </si>
  <si>
    <t xml:space="preserve">Drive/Dossierpreuve/R205</t>
  </si>
  <si>
    <t xml:space="preserve">R2.07 Sources de données</t>
  </si>
  <si>
    <t xml:space="preserve">Drive/Dossierpreuve/R207</t>
  </si>
  <si>
    <t xml:space="preserve">AC0112
AC0311
AC0312
AC0313
AC0314
AC0315
AC0316</t>
  </si>
  <si>
    <t xml:space="preserve">R2.09 Initiation au développement Web</t>
  </si>
  <si>
    <t xml:space="preserve">Drive/Dossierpreuve/R209</t>
  </si>
  <si>
    <t xml:space="preserve">AC0112
AC0114
AC0311
AC0312
AC0313
AC0314
AC0315
AC0316</t>
  </si>
  <si>
    <t xml:space="preserve">R2.10 Anglais de communication et développement de l’anglais technique</t>
  </si>
  <si>
    <t xml:space="preserve">Drive/Dossierpreuve/R210</t>
  </si>
  <si>
    <t xml:space="preserve">AC0112
AC0114
AC0215
AC0316</t>
  </si>
  <si>
    <t xml:space="preserve">R2.11 Expression-Culture-Communication Professionnelles 2</t>
  </si>
  <si>
    <t xml:space="preserve">Drive/Dossierpreuve/R211</t>
  </si>
  <si>
    <t xml:space="preserve">R2.12 Projet Personnel et Professionnel</t>
  </si>
  <si>
    <t xml:space="preserve">Drive/Dossierpreuve/R212</t>
  </si>
  <si>
    <t xml:space="preserve">R2.13 Mathématiques des systèmes numériques</t>
  </si>
  <si>
    <t xml:space="preserve">Drive/Dossierpreuve/R213</t>
  </si>
  <si>
    <t xml:space="preserve">AC0112
AC0212
AC0311
AC0313</t>
  </si>
  <si>
    <t xml:space="preserve">R2.14 Analyse mathématique des signaux</t>
  </si>
  <si>
    <t xml:space="preserve">Drive/Dossierpreuve/R214</t>
  </si>
  <si>
    <t xml:space="preserve">UE 2.2 Connecter les entreprises et les usagers</t>
  </si>
  <si>
    <t xml:space="preserve">POLE SAE UE2.2</t>
  </si>
  <si>
    <t xml:space="preserve">SAE 2.2 Mesurer et caractériser un signal ou un système</t>
  </si>
  <si>
    <t xml:space="preserve">Synoptique, rapport d’étude</t>
  </si>
  <si>
    <t xml:space="preserve">Drive/Dossierpreuve/SAE22</t>
  </si>
  <si>
    <t xml:space="preserve">AC0211
AC0212
AC0213
AC0214
AC0215</t>
  </si>
  <si>
    <t xml:space="preserve">POLE RESSOURCES UE2.2</t>
  </si>
  <si>
    <t xml:space="preserve">R2.06 Numérisation de l’information</t>
  </si>
  <si>
    <t xml:space="preserve">Drive/Dossierpreuve/R206</t>
  </si>
  <si>
    <t xml:space="preserve">AC0112
AC0211
AC0212</t>
  </si>
  <si>
    <t xml:space="preserve">UE 2.3 Créer des outils et applications informatiques pour les R&amp;T</t>
  </si>
  <si>
    <t xml:space="preserve">POLE SAE UE2.3 </t>
  </si>
  <si>
    <t xml:space="preserve">SAE 2.3 Mettre en place une solution informatique pour l’entreprise</t>
  </si>
  <si>
    <t xml:space="preserve">Rapport d’analyses comprenant la démarche
Bulletins d’analyse du contrôle qualité</t>
  </si>
  <si>
    <t xml:space="preserve">Drive/Dossierpreuve/SAE23</t>
  </si>
  <si>
    <t xml:space="preserve">POLE RESSOURCES UE2.3</t>
  </si>
  <si>
    <t xml:space="preserve">R2.08 Analyse et traitement de données structurées</t>
  </si>
  <si>
    <t xml:space="preserve">Drive/Dossierpreuve/R208</t>
  </si>
  <si>
    <t xml:space="preserve">Tableau de bord du portfolio - Synthèse quantitative</t>
  </si>
  <si>
    <t xml:space="preserve">Donnée de Positionnement</t>
  </si>
  <si>
    <t xml:space="preserve">Positionnement S1</t>
  </si>
  <si>
    <t xml:space="preserve">Note Semestre 1</t>
  </si>
  <si>
    <t xml:space="preserve">Positionnement S2</t>
  </si>
  <si>
    <t xml:space="preserve">Note Semestre2</t>
  </si>
  <si>
    <t xml:space="preserve">Évaluation finale</t>
  </si>
  <si>
    <t xml:space="preserve">Tableau de bord du portfolio - Volet bilan de compétences</t>
  </si>
  <si>
    <t xml:space="preserve">Analyse réflexive</t>
  </si>
  <si>
    <t xml:space="preserve">Niveau 1</t>
  </si>
  <si>
    <t xml:space="preserve">Assister l'administrateur du réseau</t>
  </si>
  <si>
    <t xml:space="preserve">Découvrir les transmissions et la ToIP</t>
  </si>
  <si>
    <t xml:space="preserve">S'intégrer dans un service informatique</t>
  </si>
  <si>
    <t xml:space="preserve">L1</t>
  </si>
  <si>
    <t xml:space="preserve">Note S1</t>
  </si>
  <si>
    <t xml:space="preserve">Note S2</t>
  </si>
  <si>
    <t xml:space="preserve">Etat final</t>
  </si>
  <si>
    <t xml:space="preserve">Niveau 2</t>
  </si>
  <si>
    <t xml:space="preserve">Administrer un réseau</t>
  </si>
  <si>
    <t xml:space="preserve">Maîtriser les différentes composantes des solutions de connexion des entreprises et des usagers</t>
  </si>
  <si>
    <t xml:space="preserve">Développer une application R&amp;T</t>
  </si>
  <si>
    <t xml:space="preserve">L2</t>
  </si>
  <si>
    <t xml:space="preserve">Etat initial</t>
  </si>
  <si>
    <t xml:space="preserve">Etat intermédiaire S3</t>
  </si>
  <si>
    <t xml:space="preserve">Etat intermédiaire S4</t>
  </si>
  <si>
    <t xml:space="preserve">Niveau 3</t>
  </si>
  <si>
    <t xml:space="preserve">Concevoir un réseau</t>
  </si>
  <si>
    <t xml:space="preserve">Déployer une solution de connexion ou de communication sur IP</t>
  </si>
  <si>
    <t xml:space="preserve">Piloter un projet de développement d’une application R&amp;T</t>
  </si>
  <si>
    <t xml:space="preserve">L3</t>
  </si>
  <si>
    <t xml:space="preserve">Etat intermédiaire S5</t>
  </si>
  <si>
    <t xml:space="preserve">Etat intermédiaire S6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</si>
</sst>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\ %"/>
    <numFmt numFmtId="168" formatCode="0.000"/>
    <numFmt numFmtId="169" formatCode="0%"/>
  </numFmts>
  <fonts count="5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nsolas"/>
      <family val="2"/>
      <charset val="1"/>
    </font>
    <font>
      <sz val="28"/>
      <color rgb="FFFFFFFF"/>
      <name val="Calibri (Corps)"/>
      <family val="0"/>
      <charset val="1"/>
    </font>
    <font>
      <sz val="20"/>
      <color rgb="FFFFFFFF"/>
      <name val="Calibri (Corps)"/>
      <family val="0"/>
      <charset val="1"/>
    </font>
    <font>
      <sz val="16"/>
      <color rgb="FFFFFFFF"/>
      <name val="Calibri (Corps)"/>
      <family val="0"/>
      <charset val="1"/>
    </font>
    <font>
      <sz val="12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FFFFFF"/>
      <name val="Calibri"/>
      <family val="2"/>
      <charset val="1"/>
    </font>
    <font>
      <sz val="22"/>
      <color rgb="FFFFFFFF"/>
      <name val="Calibri"/>
      <family val="2"/>
      <charset val="1"/>
    </font>
    <font>
      <sz val="16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name val="Calibri (Corps)"/>
      <family val="0"/>
      <charset val="1"/>
    </font>
    <font>
      <sz val="16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20"/>
      <color rgb="FF000000"/>
      <name val="Calibri"/>
      <family val="2"/>
      <charset val="1"/>
    </font>
    <font>
      <sz val="20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  <font>
      <sz val="18"/>
      <color rgb="FF000000"/>
      <name val="Calibri"/>
      <family val="2"/>
    </font>
    <font>
      <i val="true"/>
      <sz val="12"/>
      <color rgb="FF000000"/>
      <name val="Calibri"/>
      <family val="2"/>
      <charset val="1"/>
    </font>
    <font>
      <sz val="20"/>
      <color rgb="FF00B0F0"/>
      <name val="Consolas"/>
      <family val="2"/>
      <charset val="1"/>
    </font>
    <font>
      <b val="true"/>
      <sz val="16"/>
      <color rgb="FFFFFFFF"/>
      <name val="Calibri (Corps)"/>
      <family val="0"/>
      <charset val="1"/>
    </font>
    <font>
      <i val="true"/>
      <sz val="11"/>
      <color rgb="FFFFFFFF"/>
      <name val="Calibri (Corps)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 (Corps)"/>
      <family val="0"/>
      <charset val="1"/>
    </font>
    <font>
      <sz val="12"/>
      <color rgb="FFFFFFFF"/>
      <name val="Calibri (Corps)"/>
      <family val="0"/>
      <charset val="1"/>
    </font>
    <font>
      <sz val="10"/>
      <name val="Consolas"/>
      <family val="2"/>
      <charset val="1"/>
    </font>
    <font>
      <b val="true"/>
      <sz val="20"/>
      <color rgb="FF1F497D"/>
      <name val="Consolas"/>
      <family val="3"/>
      <charset val="1"/>
    </font>
    <font>
      <sz val="14"/>
      <color rgb="FF000000"/>
      <name val="Consolas"/>
      <family val="2"/>
      <charset val="1"/>
    </font>
    <font>
      <b val="true"/>
      <sz val="12"/>
      <color rgb="FF548DD4"/>
      <name val="Consolas"/>
      <family val="3"/>
      <charset val="1"/>
    </font>
    <font>
      <b val="true"/>
      <sz val="10"/>
      <color rgb="FF000000"/>
      <name val="Consolas"/>
      <family val="3"/>
      <charset val="1"/>
    </font>
    <font>
      <b val="true"/>
      <sz val="9"/>
      <color rgb="FF000000"/>
      <name val="Consolas"/>
      <family val="3"/>
      <charset val="1"/>
    </font>
    <font>
      <b val="true"/>
      <sz val="10"/>
      <color rgb="FF000000"/>
      <name val="Consolas"/>
      <family val="2"/>
      <charset val="1"/>
    </font>
    <font>
      <b val="true"/>
      <sz val="16"/>
      <color rgb="FF000000"/>
      <name val="Calibri"/>
      <family val="2"/>
      <charset val="1"/>
    </font>
    <font>
      <sz val="10"/>
      <color rgb="FFFFFFFF"/>
      <name val="Consolas"/>
      <family val="2"/>
      <charset val="1"/>
    </font>
    <font>
      <sz val="12"/>
      <color rgb="FF000000"/>
      <name val="Consolas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onsolas"/>
      <family val="3"/>
      <charset val="1"/>
    </font>
    <font>
      <sz val="11"/>
      <color rgb="FF000000"/>
      <name val="Calibri"/>
      <family val="2"/>
      <charset val="1"/>
    </font>
    <font>
      <sz val="16"/>
      <color rgb="FF000000"/>
      <name val="Calibri (Corps)"/>
      <family val="0"/>
      <charset val="1"/>
    </font>
    <font>
      <sz val="24"/>
      <color rgb="FF00B0F0"/>
      <name val="Consolas"/>
      <family val="2"/>
      <charset val="1"/>
    </font>
    <font>
      <u val="single"/>
      <sz val="20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u val="single"/>
      <sz val="20"/>
      <color rgb="FFFFFFFF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4472C4"/>
        <bgColor rgb="FF548DD4"/>
      </patternFill>
    </fill>
    <fill>
      <patternFill patternType="solid">
        <fgColor rgb="FFFFC000"/>
        <bgColor rgb="FFFDC000"/>
      </patternFill>
    </fill>
    <fill>
      <patternFill patternType="solid">
        <fgColor rgb="FFD9D9D9"/>
        <bgColor rgb="FFDAE3F3"/>
      </patternFill>
    </fill>
    <fill>
      <patternFill patternType="solid">
        <fgColor rgb="FFED7D31"/>
        <bgColor rgb="FFF89152"/>
      </patternFill>
    </fill>
    <fill>
      <patternFill patternType="solid">
        <fgColor rgb="FF92D050"/>
        <bgColor rgb="FF92D14F"/>
      </patternFill>
    </fill>
    <fill>
      <patternFill patternType="solid">
        <fgColor rgb="FF011893"/>
        <bgColor rgb="FF000080"/>
      </patternFill>
    </fill>
    <fill>
      <patternFill patternType="solid">
        <fgColor rgb="FF941651"/>
        <bgColor rgb="FF800080"/>
      </patternFill>
    </fill>
    <fill>
      <patternFill patternType="solid">
        <fgColor rgb="FFAFABAB"/>
        <bgColor rgb="FFBFBFBF"/>
      </patternFill>
    </fill>
    <fill>
      <patternFill patternType="solid">
        <fgColor rgb="FFFFFF00"/>
        <bgColor rgb="FFFFC000"/>
      </patternFill>
    </fill>
    <fill>
      <patternFill patternType="solid">
        <fgColor rgb="FF8EB4E4"/>
        <bgColor rgb="FF8DB3E2"/>
      </patternFill>
    </fill>
    <fill>
      <patternFill patternType="solid">
        <fgColor rgb="FF00B0F0"/>
        <bgColor rgb="FF0070C0"/>
      </patternFill>
    </fill>
    <fill>
      <patternFill patternType="solid">
        <fgColor rgb="FF000000"/>
        <bgColor rgb="FF003300"/>
      </patternFill>
    </fill>
    <fill>
      <patternFill patternType="solid">
        <fgColor rgb="FF8FAADC"/>
        <bgColor rgb="FF8DB3E2"/>
      </patternFill>
    </fill>
    <fill>
      <patternFill patternType="solid">
        <fgColor rgb="FFDAE3F3"/>
        <bgColor rgb="FFD4E2F5"/>
      </patternFill>
    </fill>
    <fill>
      <patternFill patternType="solid">
        <fgColor rgb="FFD4E2F5"/>
        <bgColor rgb="FFDAE3F3"/>
      </patternFill>
    </fill>
    <fill>
      <patternFill patternType="solid">
        <fgColor rgb="FF44546A"/>
        <bgColor rgb="FF595959"/>
      </patternFill>
    </fill>
    <fill>
      <patternFill patternType="solid">
        <fgColor rgb="FFB4C7E7"/>
        <bgColor rgb="FFBDD7EE"/>
      </patternFill>
    </fill>
    <fill>
      <patternFill patternType="solid">
        <fgColor rgb="FFF89152"/>
        <bgColor rgb="FFED7D31"/>
      </patternFill>
    </fill>
    <fill>
      <patternFill patternType="solid">
        <fgColor rgb="FFFF0000"/>
        <bgColor rgb="FFC00000"/>
      </patternFill>
    </fill>
    <fill>
      <patternFill patternType="solid">
        <fgColor rgb="FFFFFFFF"/>
        <bgColor rgb="FFFDEADB"/>
      </patternFill>
    </fill>
    <fill>
      <patternFill patternType="solid">
        <fgColor rgb="FF0070C0"/>
        <bgColor rgb="FF0563C1"/>
      </patternFill>
    </fill>
    <fill>
      <patternFill patternType="solid">
        <fgColor rgb="FFF2DCDB"/>
        <bgColor rgb="FFFDEADB"/>
      </patternFill>
    </fill>
    <fill>
      <patternFill patternType="solid">
        <fgColor rgb="FFFDEADB"/>
        <bgColor rgb="FFFFF2BD"/>
      </patternFill>
    </fill>
    <fill>
      <patternFill patternType="solid">
        <fgColor rgb="FFFFF2BD"/>
        <bgColor rgb="FFFDEADB"/>
      </patternFill>
    </fill>
    <fill>
      <patternFill patternType="solid">
        <fgColor rgb="FFBDD7EE"/>
        <bgColor rgb="FFCCCCFF"/>
      </patternFill>
    </fill>
    <fill>
      <patternFill patternType="solid">
        <fgColor rgb="FFCCCCF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8DB3E2"/>
        <bgColor rgb="FF8EB4E4"/>
      </patternFill>
    </fill>
    <fill>
      <patternFill patternType="solid">
        <fgColor rgb="FF9999FF"/>
        <bgColor rgb="FF8FAADC"/>
      </patternFill>
    </fill>
    <fill>
      <patternFill patternType="solid">
        <fgColor rgb="FFFFE699"/>
        <bgColor rgb="FFFFF2BD"/>
      </patternFill>
    </fill>
    <fill>
      <patternFill patternType="solid">
        <fgColor rgb="FF2F5597"/>
        <bgColor rgb="FF1F497D"/>
      </patternFill>
    </fill>
    <fill>
      <patternFill patternType="solid">
        <fgColor rgb="FFBFBFBF"/>
        <bgColor rgb="FFB4C7E7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>
        <color rgb="FF4472C4"/>
      </left>
      <right/>
      <top style="medium"/>
      <bottom/>
      <diagonal/>
    </border>
    <border diagonalUp="false" diagonalDown="false">
      <left style="thin">
        <color rgb="FF4472C4"/>
      </left>
      <right style="medium"/>
      <top style="medium"/>
      <bottom/>
      <diagonal/>
    </border>
    <border diagonalUp="false" diagonalDown="false">
      <left style="medium"/>
      <right/>
      <top style="thin">
        <color rgb="FF4472C4"/>
      </top>
      <bottom style="thin">
        <color rgb="FF4472C4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>
        <color rgb="FF4472C4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>
        <color rgb="FF4472C4"/>
      </top>
      <bottom/>
      <diagonal/>
    </border>
    <border diagonalUp="false" diagonalDown="false">
      <left style="medium"/>
      <right style="thin">
        <color rgb="FF4472C4"/>
      </right>
      <top style="medium"/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medium"/>
      <bottom style="thin">
        <color rgb="FF4472C4"/>
      </bottom>
      <diagonal/>
    </border>
    <border diagonalUp="false" diagonalDown="false">
      <left/>
      <right/>
      <top style="medium"/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472C4"/>
      </left>
      <right style="medium"/>
      <top/>
      <bottom style="medium"/>
      <diagonal/>
    </border>
    <border diagonalUp="false" diagonalDown="false">
      <left style="medium"/>
      <right style="thin">
        <color rgb="FF4472C4"/>
      </right>
      <top style="thin">
        <color rgb="FF4472C4"/>
      </top>
      <bottom style="medium"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medium"/>
      <diagonal/>
    </border>
    <border diagonalUp="false" diagonalDown="false">
      <left style="medium"/>
      <right style="thin">
        <color rgb="FF4472C4"/>
      </right>
      <top style="medium"/>
      <bottom style="medium"/>
      <diagonal/>
    </border>
    <border diagonalUp="false" diagonalDown="false">
      <left style="thin">
        <color rgb="FF4472C4"/>
      </left>
      <right style="thin">
        <color rgb="FF4472C4"/>
      </right>
      <top style="medium"/>
      <bottom style="medium"/>
      <diagonal/>
    </border>
    <border diagonalUp="false" diagonalDown="false">
      <left style="thin">
        <color rgb="FF4472C4"/>
      </left>
      <right style="medium"/>
      <top style="medium"/>
      <bottom style="medium"/>
      <diagonal/>
    </border>
    <border diagonalUp="false" diagonalDown="false">
      <left style="medium"/>
      <right style="thin">
        <color rgb="FF4472C4"/>
      </right>
      <top/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 diagonalUp="false" diagonalDown="false">
      <left style="medium"/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medium"/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4472C4"/>
      </left>
      <right style="thin">
        <color rgb="FF4472C4"/>
      </right>
      <top/>
      <bottom/>
      <diagonal/>
    </border>
    <border diagonalUp="false" diagonalDown="false">
      <left style="medium"/>
      <right style="thin">
        <color rgb="FF4472C4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1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2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23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23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24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24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25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5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5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16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4" fillId="11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1" borderId="2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11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11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2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9" fillId="2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22" borderId="2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0" fillId="22" borderId="2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22" borderId="2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16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11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7" borderId="2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8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32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8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1" fillId="16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9" borderId="3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2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21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5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3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8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7" borderId="29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2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2" fillId="1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2" fillId="1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0" fillId="0" borderId="3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3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8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28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24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0" borderId="1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10" borderId="0" xfId="21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10" borderId="0" xfId="21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10" borderId="0" xfId="2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30" borderId="2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0" borderId="2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9" fillId="11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15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1" fillId="28" borderId="3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8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11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1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3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5" fillId="1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4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5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3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3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7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11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1" fillId="11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6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2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4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3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4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2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3" fillId="8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4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2" fillId="0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4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9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1" borderId="4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1" fillId="11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11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06"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4B183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70AD47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000000"/>
      </font>
      <fill>
        <patternFill>
          <bgColor rgb="FFFFC00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8EB4E4"/>
      <rgbColor rgb="FFC00000"/>
      <rgbColor rgb="FF008000"/>
      <rgbColor rgb="FF011893"/>
      <rgbColor rgb="FF92D050"/>
      <rgbColor rgb="FF800080"/>
      <rgbColor rgb="FF0070C0"/>
      <rgbColor rgb="FFBFBFBF"/>
      <rgbColor rgb="FF7F7F7F"/>
      <rgbColor rgb="FF9999FF"/>
      <rgbColor rgb="FF941651"/>
      <rgbColor rgb="FFFFF2BD"/>
      <rgbColor rgb="FFDEEBF7"/>
      <rgbColor rgb="FF660066"/>
      <rgbColor rgb="FFF89152"/>
      <rgbColor rgb="FF0563C1"/>
      <rgbColor rgb="FFCCCCFF"/>
      <rgbColor rgb="FF000080"/>
      <rgbColor rgb="FFFF00FF"/>
      <rgbColor rgb="FFFDEADB"/>
      <rgbColor rgb="FFBDD7EE"/>
      <rgbColor rgb="FF800080"/>
      <rgbColor rgb="FF800000"/>
      <rgbColor rgb="FF8DB3E2"/>
      <rgbColor rgb="FF0000FF"/>
      <rgbColor rgb="FF00B0F0"/>
      <rgbColor rgb="FFD4E2F5"/>
      <rgbColor rgb="FFDAE3F3"/>
      <rgbColor rgb="FFFFE699"/>
      <rgbColor rgb="FFB4C7E7"/>
      <rgbColor rgb="FFF2DCDB"/>
      <rgbColor rgb="FF8FAADC"/>
      <rgbColor rgb="FFF4B183"/>
      <rgbColor rgb="FF4472C4"/>
      <rgbColor rgb="FF548DD4"/>
      <rgbColor rgb="FF92D14F"/>
      <rgbColor rgb="FFFFC000"/>
      <rgbColor rgb="FFFDC000"/>
      <rgbColor rgb="FFED7D31"/>
      <rgbColor rgb="FF595959"/>
      <rgbColor rgb="FFAFABAB"/>
      <rgbColor rgb="FF2F5597"/>
      <rgbColor rgb="FF70AD47"/>
      <rgbColor rgb="FF003300"/>
      <rgbColor rgb="FF44546A"/>
      <rgbColor rgb="FF993300"/>
      <rgbColor rgb="FFD9D9D9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Moyenne S2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TB!$G$33</c:f>
              <c:strCache>
                <c:ptCount val="1"/>
                <c:pt idx="0">
                  <c:v>Moyenne S2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TB!$F$34:$F$37</c:f>
              <c:strCache>
                <c:ptCount val="4"/>
                <c:pt idx="0">
                  <c:v>UE2.1</c:v>
                </c:pt>
                <c:pt idx="1">
                  <c:v>UE2.2</c:v>
                </c:pt>
                <c:pt idx="2">
                  <c:v>UE2.3</c:v>
                </c:pt>
                <c:pt idx="3">
                  <c:v>Semestre 2</c:v>
                </c:pt>
              </c:strCache>
            </c:strRef>
          </c:cat>
          <c:val>
            <c:numRef>
              <c:f>TB!$G$34:$G$37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gapWidth val="219"/>
        <c:overlap val="-27"/>
        <c:axId val="95281381"/>
        <c:axId val="39391814"/>
      </c:barChart>
      <c:catAx>
        <c:axId val="952813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91814"/>
        <c:crosses val="autoZero"/>
        <c:auto val="1"/>
        <c:lblAlgn val="ctr"/>
        <c:lblOffset val="100"/>
        <c:noMultiLvlLbl val="0"/>
      </c:catAx>
      <c:valAx>
        <c:axId val="39391814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813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Moyenne S1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TB!$B$33</c:f>
              <c:strCache>
                <c:ptCount val="1"/>
                <c:pt idx="0">
                  <c:v>Moyenne S1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TB!$A$34:$A$37</c:f>
              <c:strCache>
                <c:ptCount val="4"/>
                <c:pt idx="0">
                  <c:v>UE1.1</c:v>
                </c:pt>
                <c:pt idx="1">
                  <c:v>UE1.2</c:v>
                </c:pt>
                <c:pt idx="2">
                  <c:v>UE1.3</c:v>
                </c:pt>
                <c:pt idx="3">
                  <c:v>Semestre 1</c:v>
                </c:pt>
              </c:strCache>
            </c:strRef>
          </c:cat>
          <c:val>
            <c:numRef>
              <c:f>TB!$B$34:$B$37</c:f>
              <c:numCache>
                <c:formatCode>General</c:formatCode>
                <c:ptCount val="4"/>
                <c:pt idx="0">
                  <c:v>13.5243835616438</c:v>
                </c:pt>
                <c:pt idx="1">
                  <c:v>10.1959183673469</c:v>
                </c:pt>
                <c:pt idx="2">
                  <c:v>10</c:v>
                </c:pt>
              </c:numCache>
            </c:numRef>
          </c:val>
        </c:ser>
        <c:gapWidth val="219"/>
        <c:overlap val="-27"/>
        <c:axId val="74584289"/>
        <c:axId val="75573678"/>
      </c:barChart>
      <c:catAx>
        <c:axId val="745842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573678"/>
        <c:crosses val="autoZero"/>
        <c:auto val="1"/>
        <c:lblAlgn val="ctr"/>
        <c:lblOffset val="100"/>
        <c:noMultiLvlLbl val="0"/>
      </c:catAx>
      <c:valAx>
        <c:axId val="75573678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842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Taux de fiabilité du TB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TB!$J$15</c:f>
              <c:strCache>
                <c:ptCount val="1"/>
                <c:pt idx="0">
                  <c:v>Taux de fiabilité du TB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val>
            <c:numRef>
              <c:f>TB!$J$16:$J$17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1301760</xdr:colOff>
      <xdr:row>14</xdr:row>
      <xdr:rowOff>88920</xdr:rowOff>
    </xdr:from>
    <xdr:to>
      <xdr:col>6</xdr:col>
      <xdr:colOff>1339560</xdr:colOff>
      <xdr:row>26</xdr:row>
      <xdr:rowOff>50400</xdr:rowOff>
    </xdr:to>
    <xdr:graphicFrame>
      <xdr:nvGraphicFramePr>
        <xdr:cNvPr id="0" name="Graphique 2"/>
        <xdr:cNvGraphicFramePr/>
      </xdr:nvGraphicFramePr>
      <xdr:xfrm>
        <a:off x="5485320" y="3289320"/>
        <a:ext cx="4647240" cy="27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184320</xdr:colOff>
      <xdr:row>14</xdr:row>
      <xdr:rowOff>63360</xdr:rowOff>
    </xdr:from>
    <xdr:to>
      <xdr:col>3</xdr:col>
      <xdr:colOff>939600</xdr:colOff>
      <xdr:row>26</xdr:row>
      <xdr:rowOff>37440</xdr:rowOff>
    </xdr:to>
    <xdr:graphicFrame>
      <xdr:nvGraphicFramePr>
        <xdr:cNvPr id="1" name="Graphique 3"/>
        <xdr:cNvGraphicFramePr/>
      </xdr:nvGraphicFramePr>
      <xdr:xfrm>
        <a:off x="184320" y="3263760"/>
        <a:ext cx="493884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1568520</xdr:colOff>
      <xdr:row>13</xdr:row>
      <xdr:rowOff>165240</xdr:rowOff>
    </xdr:from>
    <xdr:to>
      <xdr:col>10</xdr:col>
      <xdr:colOff>1561680</xdr:colOff>
      <xdr:row>21</xdr:row>
      <xdr:rowOff>164880</xdr:rowOff>
    </xdr:to>
    <xdr:graphicFrame>
      <xdr:nvGraphicFramePr>
        <xdr:cNvPr id="2" name="Graphique 7"/>
        <xdr:cNvGraphicFramePr/>
      </xdr:nvGraphicFramePr>
      <xdr:xfrm>
        <a:off x="13692600" y="3165480"/>
        <a:ext cx="3324240" cy="19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0</xdr:rowOff>
    </xdr:from>
    <xdr:to>
      <xdr:col>8</xdr:col>
      <xdr:colOff>1688040</xdr:colOff>
      <xdr:row>1</xdr:row>
      <xdr:rowOff>347400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17546400" y="0"/>
          <a:ext cx="1946520" cy="78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1904400</xdr:colOff>
      <xdr:row>2</xdr:row>
      <xdr:rowOff>54720</xdr:rowOff>
    </xdr:to>
    <xdr:pic>
      <xdr:nvPicPr>
        <xdr:cNvPr id="4" name="Image 2" descr=""/>
        <xdr:cNvPicPr/>
      </xdr:nvPicPr>
      <xdr:blipFill>
        <a:blip r:embed="rId2"/>
        <a:stretch/>
      </xdr:blipFill>
      <xdr:spPr>
        <a:xfrm>
          <a:off x="0" y="0"/>
          <a:ext cx="2743920" cy="93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0</xdr:rowOff>
    </xdr:from>
    <xdr:to>
      <xdr:col>8</xdr:col>
      <xdr:colOff>1598040</xdr:colOff>
      <xdr:row>1</xdr:row>
      <xdr:rowOff>347400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17081640" y="0"/>
          <a:ext cx="1946520" cy="78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1904400</xdr:colOff>
      <xdr:row>2</xdr:row>
      <xdr:rowOff>54720</xdr:rowOff>
    </xdr:to>
    <xdr:pic>
      <xdr:nvPicPr>
        <xdr:cNvPr id="6" name="Image 2" descr=""/>
        <xdr:cNvPicPr/>
      </xdr:nvPicPr>
      <xdr:blipFill>
        <a:blip r:embed="rId2"/>
        <a:stretch/>
      </xdr:blipFill>
      <xdr:spPr>
        <a:xfrm>
          <a:off x="0" y="0"/>
          <a:ext cx="2743920" cy="93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0</xdr:rowOff>
    </xdr:from>
    <xdr:to>
      <xdr:col>8</xdr:col>
      <xdr:colOff>1107360</xdr:colOff>
      <xdr:row>1</xdr:row>
      <xdr:rowOff>347400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7081640" y="0"/>
          <a:ext cx="1946520" cy="78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1904400</xdr:colOff>
      <xdr:row>2</xdr:row>
      <xdr:rowOff>54720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0" y="0"/>
          <a:ext cx="2743920" cy="93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574200</xdr:colOff>
      <xdr:row>0</xdr:row>
      <xdr:rowOff>0</xdr:rowOff>
    </xdr:from>
    <xdr:to>
      <xdr:col>5</xdr:col>
      <xdr:colOff>1878120</xdr:colOff>
      <xdr:row>2</xdr:row>
      <xdr:rowOff>106920</xdr:rowOff>
    </xdr:to>
    <xdr:pic>
      <xdr:nvPicPr>
        <xdr:cNvPr id="9" name="Image 1" descr=""/>
        <xdr:cNvPicPr/>
      </xdr:nvPicPr>
      <xdr:blipFill>
        <a:blip r:embed="rId1"/>
        <a:stretch/>
      </xdr:blipFill>
      <xdr:spPr>
        <a:xfrm>
          <a:off x="15035760" y="0"/>
          <a:ext cx="1303920" cy="52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1837800</xdr:colOff>
      <xdr:row>2</xdr:row>
      <xdr:rowOff>204480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0" y="0"/>
          <a:ext cx="1837800" cy="623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1560600</xdr:colOff>
      <xdr:row>0</xdr:row>
      <xdr:rowOff>0</xdr:rowOff>
    </xdr:from>
    <xdr:to>
      <xdr:col>9</xdr:col>
      <xdr:colOff>1596240</xdr:colOff>
      <xdr:row>1</xdr:row>
      <xdr:rowOff>347400</xdr:rowOff>
    </xdr:to>
    <xdr:pic>
      <xdr:nvPicPr>
        <xdr:cNvPr id="11" name="Image 1" descr=""/>
        <xdr:cNvPicPr/>
      </xdr:nvPicPr>
      <xdr:blipFill>
        <a:blip r:embed="rId1"/>
        <a:stretch/>
      </xdr:blipFill>
      <xdr:spPr>
        <a:xfrm>
          <a:off x="20552760" y="0"/>
          <a:ext cx="1946520" cy="78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1904400</xdr:colOff>
      <xdr:row>2</xdr:row>
      <xdr:rowOff>54720</xdr:rowOff>
    </xdr:to>
    <xdr:pic>
      <xdr:nvPicPr>
        <xdr:cNvPr id="12" name="Image 2" descr=""/>
        <xdr:cNvPicPr/>
      </xdr:nvPicPr>
      <xdr:blipFill>
        <a:blip r:embed="rId2"/>
        <a:stretch/>
      </xdr:blipFill>
      <xdr:spPr>
        <a:xfrm>
          <a:off x="0" y="0"/>
          <a:ext cx="2743920" cy="93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1020960</xdr:colOff>
      <xdr:row>0</xdr:row>
      <xdr:rowOff>145080</xdr:rowOff>
    </xdr:from>
    <xdr:to>
      <xdr:col>5</xdr:col>
      <xdr:colOff>3562920</xdr:colOff>
      <xdr:row>1</xdr:row>
      <xdr:rowOff>561240</xdr:rowOff>
    </xdr:to>
    <xdr:pic>
      <xdr:nvPicPr>
        <xdr:cNvPr id="13" name="Image 1" descr=""/>
        <xdr:cNvPicPr/>
      </xdr:nvPicPr>
      <xdr:blipFill>
        <a:blip r:embed="rId1"/>
        <a:stretch/>
      </xdr:blipFill>
      <xdr:spPr>
        <a:xfrm>
          <a:off x="12048480" y="145080"/>
          <a:ext cx="2541960" cy="102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867960</xdr:colOff>
      <xdr:row>1</xdr:row>
      <xdr:rowOff>561240</xdr:rowOff>
    </xdr:to>
    <xdr:pic>
      <xdr:nvPicPr>
        <xdr:cNvPr id="14" name="Image 2" descr=""/>
        <xdr:cNvPicPr/>
      </xdr:nvPicPr>
      <xdr:blipFill>
        <a:blip r:embed="rId2"/>
        <a:stretch/>
      </xdr:blipFill>
      <xdr:spPr>
        <a:xfrm>
          <a:off x="0" y="0"/>
          <a:ext cx="3450600" cy="1170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D9D9"/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D12" activeCellId="0" sqref="D12"/>
    </sheetView>
  </sheetViews>
  <sheetFormatPr defaultColWidth="11.00390625" defaultRowHeight="15.75" zeroHeight="false" outlineLevelRow="0" outlineLevelCol="0"/>
  <cols>
    <col collapsed="false" customWidth="true" hidden="false" outlineLevel="0" max="3" min="2" style="0" width="21.5"/>
    <col collapsed="false" customWidth="true" hidden="false" outlineLevel="0" max="4" min="4" style="0" width="19.34"/>
    <col collapsed="false" customWidth="true" hidden="false" outlineLevel="0" max="5" min="5" style="0" width="21.5"/>
    <col collapsed="false" customWidth="true" hidden="false" outlineLevel="0" max="6" min="6" style="0" width="18.66"/>
    <col collapsed="false" customWidth="true" hidden="false" outlineLevel="0" max="12" min="7" style="0" width="21.5"/>
    <col collapsed="false" customWidth="true" hidden="false" outlineLevel="0" max="13" min="13" style="0" width="9.16"/>
    <col collapsed="false" customWidth="true" hidden="false" outlineLevel="0" max="14" min="14" style="0" width="9.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 t="s">
        <v>1</v>
      </c>
      <c r="L1" s="2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2</v>
      </c>
      <c r="L2" s="3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4" t="s">
        <v>3</v>
      </c>
      <c r="L3" s="4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5" t="s">
        <v>4</v>
      </c>
      <c r="L4" s="5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6" t="s">
        <v>5</v>
      </c>
      <c r="L5" s="6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7" t="s">
        <v>6</v>
      </c>
      <c r="L6" s="7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8" t="s">
        <v>7</v>
      </c>
      <c r="L7" s="8"/>
    </row>
    <row r="8" customFormat="false" ht="16.5" hidden="false" customHeight="false" outlineLevel="0" collapsed="false">
      <c r="K8" s="9" t="s">
        <v>8</v>
      </c>
      <c r="L8" s="9"/>
    </row>
    <row r="9" customFormat="false" ht="15.75" hidden="false" customHeight="true" outlineLevel="0" collapsed="false">
      <c r="B9" s="10" t="s">
        <v>9</v>
      </c>
      <c r="C9" s="10"/>
      <c r="D9" s="10"/>
      <c r="E9" s="10"/>
      <c r="F9" s="10"/>
      <c r="H9" s="11" t="s">
        <v>10</v>
      </c>
      <c r="I9" s="11"/>
      <c r="J9" s="11"/>
      <c r="K9" s="11"/>
      <c r="L9" s="11"/>
    </row>
    <row r="10" customFormat="false" ht="16.5" hidden="false" customHeight="false" outlineLevel="0" collapsed="false">
      <c r="B10" s="10"/>
      <c r="C10" s="10"/>
      <c r="D10" s="10"/>
      <c r="E10" s="10"/>
      <c r="F10" s="10"/>
      <c r="H10" s="11"/>
      <c r="I10" s="11"/>
      <c r="J10" s="11"/>
    </row>
    <row r="12" customFormat="false" ht="39" hidden="false" customHeight="false" outlineLevel="0" collapsed="false">
      <c r="B12" s="12" t="s">
        <v>11</v>
      </c>
      <c r="C12" s="13" t="s">
        <v>12</v>
      </c>
      <c r="G12" s="14"/>
      <c r="H12" s="15" t="s">
        <v>13</v>
      </c>
      <c r="I12" s="15" t="s">
        <v>14</v>
      </c>
      <c r="J12" s="15" t="s">
        <v>15</v>
      </c>
      <c r="K12" s="15" t="s">
        <v>16</v>
      </c>
      <c r="L12" s="15" t="s">
        <v>17</v>
      </c>
    </row>
    <row r="13" customFormat="false" ht="22.5" hidden="false" customHeight="false" outlineLevel="0" collapsed="false">
      <c r="B13" s="12" t="s">
        <v>18</v>
      </c>
      <c r="C13" s="13" t="s">
        <v>19</v>
      </c>
      <c r="F13" s="16"/>
      <c r="G13" s="17" t="s">
        <v>20</v>
      </c>
      <c r="H13" s="18" t="str">
        <f aca="false">Compétences!C11</f>
        <v>Non évaluée</v>
      </c>
      <c r="I13" s="18" t="str">
        <f aca="false">Compétences!D11</f>
        <v>Non évaluée</v>
      </c>
      <c r="J13" s="18" t="str">
        <f aca="false">Compétences!E11</f>
        <v>Non évaluée</v>
      </c>
      <c r="K13" s="18" t="e">
        <f aca="false">compétences!#REF!</f>
        <v>#VALUE!</v>
      </c>
      <c r="L13" s="19" t="e">
        <f aca="false">compétences!#REF!</f>
        <v>#VALUE!</v>
      </c>
    </row>
    <row r="15" customFormat="false" ht="15.75" hidden="false" customHeight="false" outlineLevel="0" collapsed="false">
      <c r="F15" s="16"/>
      <c r="H15" s="21" t="s">
        <v>21</v>
      </c>
      <c r="J15" s="0" t="s">
        <v>22</v>
      </c>
    </row>
    <row r="16" customFormat="false" ht="22.5" hidden="false" customHeight="true" outlineLevel="0" collapsed="false">
      <c r="H16" s="22" t="s">
        <v>23</v>
      </c>
      <c r="I16" s="23" t="n">
        <f aca="false">(COUNTIFS(P1!$C:$G,TB!$J$34)+COUNTIFS(P1!$C:$G,TB!$J$33)+COUNTIFS(P1!$C:$G,TB!$J$32)+COUNTIFS(P1!$C:$G,TB!$J$31)+COUNTIFS(P1!$C:$G,TB!$J$30)+COUNTIFS(P1!$C:$G,TB!$J$35))/67</f>
        <v>0.82089552238806</v>
      </c>
      <c r="J16" s="24" t="e">
        <f aca="false">AVERAGE(I16:I27)</f>
        <v>#DIV/0!</v>
      </c>
    </row>
    <row r="17" customFormat="false" ht="15" hidden="false" customHeight="true" outlineLevel="0" collapsed="false">
      <c r="H17" s="22" t="s">
        <v>23</v>
      </c>
      <c r="I17" s="23" t="n">
        <f aca="false">(COUNTIFS(PS1!$C:$G,TB!$J$34)+COUNTIFS(PS1!$C:$G,TB!$J$33)+COUNTIFS(PS1!$C:$G,TB!$J$32)+COUNTIFS(PS1!$C:$G,TB!$J$31)+COUNTIFS(PS1!$C:$G,TB!$J$30)+COUNTIFS(PS1!$C:$G,TB!$J$35))/67</f>
        <v>0.0149253731343284</v>
      </c>
      <c r="J17" s="23" t="e">
        <f aca="false">1-J16</f>
        <v>#DIV/0!</v>
      </c>
    </row>
    <row r="18" customFormat="false" ht="36" hidden="false" customHeight="true" outlineLevel="0" collapsed="false">
      <c r="H18" s="22" t="s">
        <v>24</v>
      </c>
      <c r="I18" s="23" t="n">
        <f aca="false">(COUNTIFS(PS2!$C:$G,TB!$J$34)+COUNTIFS(PS2!$C:$G,TB!$J$33)+COUNTIFS(PS2!$C:$G,TB!$J$32)+COUNTIFS(PS2!$C:$G,TB!$J$31)+COUNTIFS(PS2!$C:$G,TB!$J$30)+COUNTIFS(PS2!$C:$G,TB!$J$35))/67</f>
        <v>0</v>
      </c>
    </row>
    <row r="19" customFormat="false" ht="16.5" hidden="false" customHeight="true" outlineLevel="0" collapsed="false">
      <c r="H19" s="21" t="s">
        <v>25</v>
      </c>
    </row>
    <row r="20" customFormat="false" ht="15.75" hidden="false" customHeight="false" outlineLevel="0" collapsed="false">
      <c r="H20" s="26" t="s">
        <v>26</v>
      </c>
      <c r="I20" s="23" t="n">
        <f aca="false">(COUNTIFS(Ressources!$U:$U,TB!H20)-COUNTIFS(Ressources!$U:$U,TB!H20,Ressources!$G:$G,"&lt; &gt;"))/COUNTIFS(Ressources!$U:$U,TB!H20)</f>
        <v>1</v>
      </c>
    </row>
    <row r="21" customFormat="false" ht="15.75" hidden="false" customHeight="false" outlineLevel="0" collapsed="false">
      <c r="H21" s="26" t="s">
        <v>27</v>
      </c>
      <c r="I21" s="23" t="n">
        <f aca="false">(COUNTIFS(Ressources!$U:$U,TB!H21)-COUNTIFS(Ressources!$U:$U,TB!H21,Ressources!$G:$G,"&lt; &gt;"))/COUNTIFS(Ressources!$U:$U,TB!H21)</f>
        <v>1</v>
      </c>
    </row>
    <row r="22" customFormat="false" ht="15.75" hidden="false" customHeight="false" outlineLevel="0" collapsed="false">
      <c r="H22" s="26" t="s">
        <v>28</v>
      </c>
      <c r="I22" s="23" t="n">
        <f aca="false">(COUNTIFS(Ressources!$U:$U,TB!H22)-COUNTIFS(Ressources!$U:$U,TB!H22,Ressources!$G:$G,"&lt; &gt;"))/COUNTIFS(Ressources!$U:$U,TB!H22)</f>
        <v>1</v>
      </c>
    </row>
    <row r="23" customFormat="false" ht="15.75" hidden="false" customHeight="false" outlineLevel="0" collapsed="false">
      <c r="H23" s="26" t="s">
        <v>29</v>
      </c>
      <c r="I23" s="23" t="e">
        <f aca="false">(COUNTIFS(Ressources!$U:$U,TB!H23)-COUNTIFS(Ressources!$U:$U,TB!H23,Ressources!$G:$G,"&lt; &gt;"))/COUNTIFS(Ressources!$U:$U,TB!H23)</f>
        <v>#DIV/0!</v>
      </c>
    </row>
    <row r="24" customFormat="false" ht="15.75" hidden="false" customHeight="true" outlineLevel="0" collapsed="false">
      <c r="H24" s="26" t="s">
        <v>30</v>
      </c>
      <c r="I24" s="23" t="n">
        <f aca="false">(COUNTIFS(Ressources!$U:$U,TB!H24)-COUNTIFS(Ressources!$U:$U,TB!H24,Ressources!$G:$G,"&lt; &gt;"))/COUNTIFS(Ressources!$U:$U,TB!H24)</f>
        <v>1</v>
      </c>
      <c r="J24" s="27" t="s">
        <v>31</v>
      </c>
      <c r="K24" s="27"/>
      <c r="L24" s="27"/>
    </row>
    <row r="25" customFormat="false" ht="15.75" hidden="false" customHeight="false" outlineLevel="0" collapsed="false">
      <c r="H25" s="26" t="s">
        <v>32</v>
      </c>
      <c r="I25" s="23" t="n">
        <f aca="false">(COUNTIFS(Ressources!$U:$U,TB!H25)-COUNTIFS(Ressources!$U:$U,TB!H25,Ressources!$G:$G,"&lt; &gt;"))/COUNTIFS(Ressources!$U:$U,TB!H25)</f>
        <v>1</v>
      </c>
      <c r="J25" s="27"/>
      <c r="K25" s="27"/>
      <c r="L25" s="27"/>
    </row>
    <row r="26" customFormat="false" ht="15.75" hidden="false" customHeight="false" outlineLevel="0" collapsed="false">
      <c r="H26" s="26" t="s">
        <v>33</v>
      </c>
      <c r="I26" s="23" t="n">
        <f aca="false">(COUNTIFS(Ressources!$U:$U,TB!H26)-COUNTIFS(Ressources!$U:$U,TB!H26,Ressources!$G:$G,"&lt; &gt;"))/COUNTIFS(Ressources!$U:$U,TB!H26)</f>
        <v>1</v>
      </c>
      <c r="J26" s="27"/>
      <c r="K26" s="27"/>
      <c r="L26" s="27"/>
    </row>
    <row r="27" customFormat="false" ht="16.5" hidden="false" customHeight="false" outlineLevel="0" collapsed="false">
      <c r="H27" s="26" t="s">
        <v>34</v>
      </c>
      <c r="I27" s="23" t="e">
        <f aca="false">(COUNTIFS(Ressources!$U:$U,TB!H27)-COUNTIFS(Ressources!$U:$U,TB!H27,Ressources!$G:$G,"&lt; &gt;"))/COUNTIFS(Ressources!$U:$U,TB!H27)</f>
        <v>#DIV/0!</v>
      </c>
      <c r="J27" s="27"/>
      <c r="K27" s="27"/>
      <c r="L27" s="27"/>
    </row>
    <row r="28" customFormat="false" ht="15.75" hidden="false" customHeight="false" outlineLevel="0" collapsed="false">
      <c r="A28" s="28" t="s">
        <v>35</v>
      </c>
      <c r="B28" s="28"/>
      <c r="C28" s="28"/>
      <c r="D28" s="28"/>
      <c r="E28" s="28"/>
      <c r="F28" s="28"/>
      <c r="G28" s="28"/>
      <c r="H28" s="28"/>
      <c r="I28" s="28"/>
      <c r="J28" s="29"/>
      <c r="K28" s="30" t="s">
        <v>36</v>
      </c>
      <c r="L28" s="30"/>
    </row>
    <row r="29" customFormat="false" ht="15.75" hidden="false" customHeight="fals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31" t="s">
        <v>37</v>
      </c>
      <c r="K29" s="32" t="s">
        <v>38</v>
      </c>
      <c r="L29" s="33" t="s">
        <v>39</v>
      </c>
    </row>
    <row r="30" customFormat="false" ht="25.5" hidden="false" customHeight="false" outlineLevel="0" collapsed="false">
      <c r="A30" s="34" t="s">
        <v>40</v>
      </c>
      <c r="B30" s="34"/>
      <c r="C30" s="34"/>
      <c r="D30" s="34"/>
      <c r="E30" s="34"/>
      <c r="F30" s="34"/>
      <c r="G30" s="34"/>
      <c r="H30" s="34"/>
      <c r="I30" s="34"/>
      <c r="J30" s="35" t="s">
        <v>41</v>
      </c>
      <c r="K30" s="32" t="n">
        <v>14</v>
      </c>
      <c r="L30" s="33" t="n">
        <v>20</v>
      </c>
    </row>
    <row r="31" customFormat="false" ht="15.75" hidden="false" customHeight="false" outlineLevel="0" collapsed="false">
      <c r="A31" s="36" t="str">
        <f aca="false">Ressources!F5</f>
        <v/>
      </c>
      <c r="B31" s="36"/>
      <c r="C31" s="36"/>
      <c r="D31" s="36"/>
      <c r="E31" s="36"/>
      <c r="F31" s="36"/>
      <c r="G31" s="36"/>
      <c r="H31" s="36"/>
      <c r="I31" s="36"/>
      <c r="J31" s="37" t="s">
        <v>42</v>
      </c>
      <c r="K31" s="32" t="n">
        <v>10</v>
      </c>
      <c r="L31" s="33" t="n">
        <v>14</v>
      </c>
    </row>
    <row r="32" customFormat="false" ht="15.75" hidden="false" customHeight="false" outlineLevel="0" collapsed="false">
      <c r="A32" s="36"/>
      <c r="B32" s="36"/>
      <c r="C32" s="36"/>
      <c r="D32" s="36"/>
      <c r="E32" s="36"/>
      <c r="F32" s="36"/>
      <c r="G32" s="36"/>
      <c r="H32" s="36"/>
      <c r="I32" s="36"/>
      <c r="J32" s="38" t="s">
        <v>43</v>
      </c>
      <c r="K32" s="32" t="n">
        <v>8</v>
      </c>
      <c r="L32" s="33" t="n">
        <v>10</v>
      </c>
    </row>
    <row r="33" customFormat="false" ht="15.75" hidden="false" customHeight="false" outlineLevel="0" collapsed="false">
      <c r="A33" s="39"/>
      <c r="B33" s="26" t="s">
        <v>44</v>
      </c>
      <c r="C33" s="40" t="s">
        <v>45</v>
      </c>
      <c r="D33" s="40" t="s">
        <v>25</v>
      </c>
      <c r="G33" s="26" t="s">
        <v>46</v>
      </c>
      <c r="H33" s="40" t="s">
        <v>45</v>
      </c>
      <c r="I33" s="40" t="s">
        <v>25</v>
      </c>
      <c r="J33" s="41" t="s">
        <v>47</v>
      </c>
      <c r="K33" s="32" t="n">
        <v>6</v>
      </c>
      <c r="L33" s="33" t="n">
        <v>8</v>
      </c>
    </row>
    <row r="34" customFormat="false" ht="15.75" hidden="false" customHeight="false" outlineLevel="0" collapsed="false">
      <c r="A34" s="26" t="s">
        <v>26</v>
      </c>
      <c r="B34" s="42" t="n">
        <f aca="false">Ressources!E12</f>
        <v>13.5243835616438</v>
      </c>
      <c r="C34" s="40" t="n">
        <f aca="false">Ressources!G14</f>
        <v>14.5</v>
      </c>
      <c r="D34" s="43" t="n">
        <f aca="false">Ressources!G16</f>
        <v>12.8739726027397</v>
      </c>
      <c r="F34" s="26" t="s">
        <v>30</v>
      </c>
      <c r="G34" s="42" t="n">
        <f aca="false">Ressources!E58</f>
        <v>10</v>
      </c>
      <c r="H34" s="43" t="n">
        <f aca="false">Ressources!G59</f>
        <v>10</v>
      </c>
      <c r="I34" s="43" t="n">
        <f aca="false">Ressources!G63</f>
        <v>10</v>
      </c>
      <c r="J34" s="44" t="s">
        <v>48</v>
      </c>
      <c r="K34" s="32" t="n">
        <v>0</v>
      </c>
      <c r="L34" s="33" t="n">
        <v>6</v>
      </c>
    </row>
    <row r="35" customFormat="false" ht="15.75" hidden="false" customHeight="false" outlineLevel="0" collapsed="false">
      <c r="A35" s="26" t="s">
        <v>27</v>
      </c>
      <c r="B35" s="42" t="n">
        <f aca="false">Ressources!E28</f>
        <v>10.1959183673469</v>
      </c>
      <c r="C35" s="43" t="n">
        <f aca="false">Ressources!G30</f>
        <v>10</v>
      </c>
      <c r="D35" s="43" t="n">
        <f aca="false">Ressources!G31</f>
        <v>10.3265306122449</v>
      </c>
      <c r="F35" s="26" t="s">
        <v>32</v>
      </c>
      <c r="G35" s="42" t="n">
        <f aca="false">Ressources!E76</f>
        <v>10</v>
      </c>
      <c r="H35" s="43" t="n">
        <f aca="false">Ressources!G77</f>
        <v>10</v>
      </c>
      <c r="I35" s="43" t="n">
        <f aca="false">Ressources!G81</f>
        <v>10</v>
      </c>
      <c r="J35" s="45" t="s">
        <v>49</v>
      </c>
      <c r="K35" s="32" t="n">
        <v>0</v>
      </c>
      <c r="L35" s="33" t="n">
        <v>0</v>
      </c>
    </row>
    <row r="36" customFormat="false" ht="16.5" hidden="false" customHeight="false" outlineLevel="0" collapsed="false">
      <c r="A36" s="26" t="s">
        <v>28</v>
      </c>
      <c r="B36" s="42" t="n">
        <f aca="false">Ressources!E42</f>
        <v>10</v>
      </c>
      <c r="C36" s="43" t="n">
        <f aca="false">Ressources!G44</f>
        <v>10</v>
      </c>
      <c r="D36" s="43" t="n">
        <f aca="false">Ressources!G46</f>
        <v>10</v>
      </c>
      <c r="F36" s="26" t="s">
        <v>33</v>
      </c>
      <c r="G36" s="42" t="n">
        <f aca="false">Ressources!E91</f>
        <v>10</v>
      </c>
      <c r="H36" s="43" t="n">
        <f aca="false">Ressources!G92</f>
        <v>10</v>
      </c>
      <c r="I36" s="43" t="n">
        <f aca="false">Ressources!G96</f>
        <v>10</v>
      </c>
      <c r="J36" s="46" t="s">
        <v>50</v>
      </c>
      <c r="K36" s="32" t="n">
        <v>0</v>
      </c>
      <c r="L36" s="33" t="n">
        <v>0</v>
      </c>
    </row>
    <row r="37" customFormat="false" ht="15.75" hidden="false" customHeight="false" outlineLevel="0" collapsed="false">
      <c r="A37" s="47" t="s">
        <v>51</v>
      </c>
      <c r="B37" s="48" t="str">
        <f aca="false">Ressources!E10</f>
        <v/>
      </c>
      <c r="C37" s="39"/>
      <c r="D37" s="39"/>
      <c r="F37" s="49" t="s">
        <v>52</v>
      </c>
      <c r="G37" s="50" t="str">
        <f aca="false">Ressources!E57</f>
        <v/>
      </c>
    </row>
    <row r="38" customFormat="false" ht="15.75" hidden="false" customHeight="false" outlineLevel="0" collapsed="false">
      <c r="A38" s="16"/>
    </row>
  </sheetData>
  <mergeCells count="16">
    <mergeCell ref="A1:J7"/>
    <mergeCell ref="K1:L1"/>
    <mergeCell ref="K2:L2"/>
    <mergeCell ref="K3:L3"/>
    <mergeCell ref="K4:L4"/>
    <mergeCell ref="K5:L5"/>
    <mergeCell ref="K6:L6"/>
    <mergeCell ref="K7:L7"/>
    <mergeCell ref="K8:L8"/>
    <mergeCell ref="B9:F10"/>
    <mergeCell ref="H9:L11"/>
    <mergeCell ref="J24:L27"/>
    <mergeCell ref="A28:I29"/>
    <mergeCell ref="K28:L28"/>
    <mergeCell ref="A30:I30"/>
    <mergeCell ref="A31:I32"/>
  </mergeCells>
  <conditionalFormatting sqref="I20:I27 I16:I18">
    <cfRule type="iconSet" priority="2">
      <iconSet iconSet="3TrafficLights1">
        <cfvo type="percent" val="0"/>
        <cfvo type="percent" val="33"/>
        <cfvo type="percent" val="67"/>
      </iconSet>
    </cfRule>
  </conditionalFormatting>
  <conditionalFormatting sqref="H13:L13">
    <cfRule type="cellIs" priority="3" operator="equal" aboveAverage="0" equalAverage="0" bottom="0" percent="0" rank="0" text="" dxfId="0">
      <formula>$J$31</formula>
    </cfRule>
    <cfRule type="cellIs" priority="4" operator="equal" aboveAverage="0" equalAverage="0" bottom="0" percent="0" rank="0" text="" dxfId="1">
      <formula>$J$30</formula>
    </cfRule>
    <cfRule type="cellIs" priority="5" operator="equal" aboveAverage="0" equalAverage="0" bottom="0" percent="0" rank="0" text="" dxfId="2">
      <formula>$J$32</formula>
    </cfRule>
    <cfRule type="cellIs" priority="6" operator="equal" aboveAverage="0" equalAverage="0" bottom="0" percent="0" rank="0" text="" dxfId="3">
      <formula>$J$33</formula>
    </cfRule>
    <cfRule type="cellIs" priority="7" operator="equal" aboveAverage="0" equalAverage="0" bottom="0" percent="0" rank="0" text="" dxfId="4">
      <formula>$J$34</formula>
    </cfRule>
  </conditionalFormatting>
  <conditionalFormatting sqref="K2:L8 K1">
    <cfRule type="cellIs" priority="8" operator="equal" aboveAverage="0" equalAverage="0" bottom="0" percent="0" rank="0" text="" dxfId="5">
      <formula>$J$31</formula>
    </cfRule>
    <cfRule type="cellIs" priority="9" operator="equal" aboveAverage="0" equalAverage="0" bottom="0" percent="0" rank="0" text="" dxfId="6">
      <formula>$J$30</formula>
    </cfRule>
    <cfRule type="cellIs" priority="10" operator="equal" aboveAverage="0" equalAverage="0" bottom="0" percent="0" rank="0" text="" dxfId="7">
      <formula>$J$32</formula>
    </cfRule>
    <cfRule type="cellIs" priority="11" operator="equal" aboveAverage="0" equalAverage="0" bottom="0" percent="0" rank="0" text="" dxfId="8">
      <formula>$J$33</formula>
    </cfRule>
    <cfRule type="cellIs" priority="12" operator="equal" aboveAverage="0" equalAverage="0" bottom="0" percent="0" rank="0" text="" dxfId="9">
      <formula>$J$34</formula>
    </cfRule>
    <cfRule type="cellIs" priority="13" operator="equal" aboveAverage="0" equalAverage="0" bottom="0" percent="0" rank="0" text="" dxfId="10">
      <formula>$J$35</formula>
    </cfRule>
  </conditionalFormatting>
  <hyperlinks>
    <hyperlink ref="K2" location="TB!A1" display="TB : Accueil Tableau de Bord"/>
    <hyperlink ref="K3" location="'P1'!A1" display="P1 : Volet Positionnement initial"/>
    <hyperlink ref="K4" location="'PS1'!A1" display="PS1 : Volet Positionnement Semestre 1"/>
    <hyperlink ref="K5" location="'PS2'!A1" display="PS2 : Volet Positionnement Semestre 2"/>
    <hyperlink ref="K6" location="Ressources!A1" display="Ressources : Volet Ressources"/>
    <hyperlink ref="K7" location="SynthèseN!A1" display="SynthèseN : Volet Synthèse des notes"/>
    <hyperlink ref="K8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89152"/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4" activeCellId="0" sqref="B4"/>
    </sheetView>
  </sheetViews>
  <sheetFormatPr defaultColWidth="10.83984375" defaultRowHeight="34.5" zeroHeight="false" outlineLevelRow="0" outlineLevelCol="0"/>
  <cols>
    <col collapsed="false" customWidth="true" hidden="false" outlineLevel="0" max="2" min="2" style="0" width="86.34"/>
    <col collapsed="false" customWidth="true" hidden="false" outlineLevel="0" max="4" min="3" style="51" width="24.67"/>
    <col collapsed="false" customWidth="true" hidden="false" outlineLevel="0" max="5" min="5" style="52" width="24.67"/>
    <col collapsed="false" customWidth="true" hidden="false" outlineLevel="0" max="6" min="6" style="51" width="24.67"/>
    <col collapsed="false" customWidth="true" hidden="false" outlineLevel="0" max="7" min="7" style="51" width="30.67"/>
    <col collapsed="false" customWidth="true" hidden="false" outlineLevel="0" max="8" min="8" style="0" width="3.34"/>
    <col collapsed="false" customWidth="true" hidden="false" outlineLevel="0" max="9" min="9" style="0" width="24.34"/>
    <col collapsed="false" customWidth="true" hidden="false" outlineLevel="0" max="10" min="10" style="0" width="14.84"/>
  </cols>
  <sheetData>
    <row r="1" customFormat="false" ht="34.5" hidden="false" customHeight="true" outlineLevel="0" collapsed="false">
      <c r="C1" s="53" t="s">
        <v>53</v>
      </c>
      <c r="D1" s="53"/>
      <c r="E1" s="53"/>
      <c r="F1" s="53"/>
      <c r="G1" s="53"/>
    </row>
    <row r="2" customFormat="false" ht="34.5" hidden="false" customHeight="true" outlineLevel="0" collapsed="false">
      <c r="C2" s="53"/>
      <c r="D2" s="53"/>
      <c r="E2" s="53"/>
      <c r="F2" s="53"/>
      <c r="G2" s="53"/>
    </row>
    <row r="3" customFormat="false" ht="34.5" hidden="false" customHeight="true" outlineLevel="0" collapsed="false">
      <c r="I3" s="2" t="s">
        <v>1</v>
      </c>
      <c r="J3" s="2"/>
    </row>
    <row r="4" customFormat="false" ht="34.5" hidden="false" customHeight="true" outlineLevel="0" collapsed="false">
      <c r="C4" s="54" t="s">
        <v>54</v>
      </c>
      <c r="D4" s="54"/>
      <c r="E4" s="54"/>
      <c r="F4" s="54"/>
      <c r="G4" s="54"/>
      <c r="I4" s="3" t="s">
        <v>2</v>
      </c>
      <c r="J4" s="3"/>
    </row>
    <row r="5" customFormat="false" ht="34.5" hidden="false" customHeight="true" outlineLevel="0" collapsed="false">
      <c r="C5" s="54"/>
      <c r="D5" s="54"/>
      <c r="E5" s="54"/>
      <c r="F5" s="54"/>
      <c r="G5" s="54"/>
      <c r="I5" s="4" t="s">
        <v>3</v>
      </c>
      <c r="J5" s="4"/>
    </row>
    <row r="6" customFormat="false" ht="46.5" hidden="false" customHeight="true" outlineLevel="0" collapsed="false">
      <c r="A6" s="55" t="s">
        <v>55</v>
      </c>
      <c r="B6" s="56" t="s">
        <v>56</v>
      </c>
      <c r="C6" s="57" t="s">
        <v>57</v>
      </c>
      <c r="D6" s="58" t="s">
        <v>58</v>
      </c>
      <c r="E6" s="58" t="s">
        <v>59</v>
      </c>
      <c r="F6" s="58" t="s">
        <v>60</v>
      </c>
      <c r="G6" s="59" t="s">
        <v>61</v>
      </c>
      <c r="I6" s="5" t="s">
        <v>4</v>
      </c>
      <c r="J6" s="5"/>
    </row>
    <row r="7" customFormat="false" ht="34.5" hidden="false" customHeight="true" outlineLevel="0" collapsed="false">
      <c r="A7" s="60" t="s">
        <v>62</v>
      </c>
      <c r="B7" s="61" t="s">
        <v>63</v>
      </c>
      <c r="C7" s="62" t="s">
        <v>42</v>
      </c>
      <c r="D7" s="62" t="s">
        <v>42</v>
      </c>
      <c r="E7" s="62" t="s">
        <v>49</v>
      </c>
      <c r="F7" s="62" t="s">
        <v>42</v>
      </c>
      <c r="G7" s="62" t="s">
        <v>49</v>
      </c>
      <c r="H7" s="63"/>
      <c r="I7" s="6" t="s">
        <v>5</v>
      </c>
      <c r="J7" s="6"/>
    </row>
    <row r="8" customFormat="false" ht="34.5" hidden="false" customHeight="true" outlineLevel="0" collapsed="false">
      <c r="A8" s="60" t="s">
        <v>64</v>
      </c>
      <c r="B8" s="61" t="s">
        <v>65</v>
      </c>
      <c r="C8" s="62" t="s">
        <v>42</v>
      </c>
      <c r="D8" s="62" t="s">
        <v>42</v>
      </c>
      <c r="E8" s="62" t="s">
        <v>49</v>
      </c>
      <c r="F8" s="62" t="s">
        <v>42</v>
      </c>
      <c r="G8" s="62" t="s">
        <v>42</v>
      </c>
      <c r="I8" s="7" t="s">
        <v>6</v>
      </c>
      <c r="J8" s="7"/>
    </row>
    <row r="9" customFormat="false" ht="34.5" hidden="false" customHeight="true" outlineLevel="0" collapsed="false">
      <c r="A9" s="60" t="s">
        <v>66</v>
      </c>
      <c r="B9" s="61" t="s">
        <v>67</v>
      </c>
      <c r="C9" s="62"/>
      <c r="D9" s="62"/>
      <c r="E9" s="62"/>
      <c r="F9" s="62"/>
      <c r="G9" s="62"/>
      <c r="I9" s="8" t="s">
        <v>7</v>
      </c>
      <c r="J9" s="8"/>
    </row>
    <row r="10" customFormat="false" ht="34.5" hidden="false" customHeight="true" outlineLevel="0" collapsed="false">
      <c r="A10" s="60" t="s">
        <v>68</v>
      </c>
      <c r="B10" s="61" t="s">
        <v>69</v>
      </c>
      <c r="C10" s="62"/>
      <c r="D10" s="62"/>
      <c r="E10" s="62"/>
      <c r="F10" s="62"/>
      <c r="G10" s="62"/>
      <c r="I10" s="9" t="s">
        <v>8</v>
      </c>
      <c r="J10" s="9"/>
    </row>
    <row r="11" customFormat="false" ht="34.5" hidden="false" customHeight="true" outlineLevel="0" collapsed="false">
      <c r="A11" s="60" t="s">
        <v>70</v>
      </c>
      <c r="B11" s="61" t="s">
        <v>71</v>
      </c>
      <c r="C11" s="62" t="s">
        <v>42</v>
      </c>
      <c r="D11" s="62" t="s">
        <v>49</v>
      </c>
      <c r="E11" s="62" t="s">
        <v>49</v>
      </c>
      <c r="F11" s="62" t="s">
        <v>49</v>
      </c>
      <c r="G11" s="62" t="s">
        <v>49</v>
      </c>
    </row>
    <row r="12" customFormat="false" ht="34.5" hidden="false" customHeight="true" outlineLevel="0" collapsed="false">
      <c r="A12" s="60" t="s">
        <v>72</v>
      </c>
      <c r="B12" s="64" t="s">
        <v>73</v>
      </c>
      <c r="C12" s="62" t="s">
        <v>42</v>
      </c>
      <c r="D12" s="62" t="s">
        <v>49</v>
      </c>
      <c r="E12" s="62" t="s">
        <v>49</v>
      </c>
      <c r="F12" s="62" t="s">
        <v>49</v>
      </c>
      <c r="G12" s="62" t="s">
        <v>49</v>
      </c>
    </row>
    <row r="13" customFormat="false" ht="84" hidden="false" customHeight="true" outlineLevel="0" collapsed="false">
      <c r="A13" s="60" t="s">
        <v>74</v>
      </c>
      <c r="B13" s="65" t="s">
        <v>75</v>
      </c>
      <c r="C13" s="57" t="s">
        <v>76</v>
      </c>
      <c r="D13" s="58" t="s">
        <v>77</v>
      </c>
      <c r="E13" s="58" t="s">
        <v>78</v>
      </c>
      <c r="F13" s="58" t="s">
        <v>79</v>
      </c>
      <c r="G13" s="66"/>
    </row>
    <row r="14" customFormat="false" ht="34.5" hidden="false" customHeight="true" outlineLevel="0" collapsed="false">
      <c r="A14" s="60" t="s">
        <v>80</v>
      </c>
      <c r="B14" s="67" t="s">
        <v>81</v>
      </c>
      <c r="C14" s="62" t="s">
        <v>49</v>
      </c>
      <c r="D14" s="62" t="s">
        <v>49</v>
      </c>
      <c r="E14" s="62" t="s">
        <v>49</v>
      </c>
      <c r="F14" s="62" t="s">
        <v>43</v>
      </c>
      <c r="G14" s="68"/>
    </row>
    <row r="15" customFormat="false" ht="34.5" hidden="false" customHeight="true" outlineLevel="0" collapsed="false">
      <c r="A15" s="60" t="s">
        <v>82</v>
      </c>
      <c r="B15" s="69" t="s">
        <v>83</v>
      </c>
      <c r="C15" s="62" t="s">
        <v>47</v>
      </c>
      <c r="D15" s="62" t="s">
        <v>49</v>
      </c>
      <c r="E15" s="62" t="s">
        <v>49</v>
      </c>
      <c r="F15" s="62" t="s">
        <v>49</v>
      </c>
      <c r="G15" s="68"/>
    </row>
    <row r="16" customFormat="false" ht="34.5" hidden="false" customHeight="true" outlineLevel="0" collapsed="false">
      <c r="A16" s="60" t="s">
        <v>84</v>
      </c>
      <c r="B16" s="67" t="s">
        <v>85</v>
      </c>
      <c r="C16" s="62" t="s">
        <v>42</v>
      </c>
      <c r="D16" s="62" t="s">
        <v>42</v>
      </c>
      <c r="E16" s="62" t="s">
        <v>42</v>
      </c>
      <c r="F16" s="62" t="s">
        <v>42</v>
      </c>
      <c r="G16" s="68"/>
    </row>
    <row r="17" customFormat="false" ht="34.5" hidden="false" customHeight="true" outlineLevel="0" collapsed="false">
      <c r="A17" s="60" t="s">
        <v>86</v>
      </c>
      <c r="B17" s="67" t="s">
        <v>87</v>
      </c>
      <c r="C17" s="62" t="s">
        <v>43</v>
      </c>
      <c r="D17" s="62" t="s">
        <v>42</v>
      </c>
      <c r="E17" s="62" t="s">
        <v>49</v>
      </c>
      <c r="F17" s="62" t="s">
        <v>42</v>
      </c>
      <c r="G17" s="68"/>
    </row>
    <row r="18" customFormat="false" ht="34.5" hidden="false" customHeight="true" outlineLevel="0" collapsed="false">
      <c r="A18" s="60" t="s">
        <v>88</v>
      </c>
      <c r="B18" s="67" t="s">
        <v>89</v>
      </c>
      <c r="C18" s="62" t="s">
        <v>49</v>
      </c>
      <c r="D18" s="62" t="s">
        <v>47</v>
      </c>
      <c r="E18" s="62" t="s">
        <v>49</v>
      </c>
      <c r="F18" s="62" t="s">
        <v>43</v>
      </c>
      <c r="G18" s="70"/>
    </row>
    <row r="19" customFormat="false" ht="75.75" hidden="false" customHeight="true" outlineLevel="0" collapsed="false">
      <c r="A19" s="60" t="s">
        <v>90</v>
      </c>
      <c r="B19" s="65" t="s">
        <v>91</v>
      </c>
      <c r="C19" s="57" t="s">
        <v>92</v>
      </c>
      <c r="D19" s="58" t="s">
        <v>93</v>
      </c>
      <c r="E19" s="58" t="s">
        <v>94</v>
      </c>
      <c r="F19" s="58" t="s">
        <v>95</v>
      </c>
      <c r="G19" s="58" t="s">
        <v>96</v>
      </c>
    </row>
    <row r="20" customFormat="false" ht="34.5" hidden="false" customHeight="true" outlineLevel="0" collapsed="false">
      <c r="A20" s="60" t="s">
        <v>97</v>
      </c>
      <c r="B20" s="71" t="s">
        <v>98</v>
      </c>
      <c r="C20" s="62" t="s">
        <v>49</v>
      </c>
      <c r="D20" s="62" t="s">
        <v>42</v>
      </c>
      <c r="E20" s="62" t="s">
        <v>42</v>
      </c>
      <c r="F20" s="62" t="s">
        <v>42</v>
      </c>
      <c r="G20" s="62" t="s">
        <v>42</v>
      </c>
    </row>
    <row r="21" customFormat="false" ht="34.5" hidden="false" customHeight="true" outlineLevel="0" collapsed="false">
      <c r="A21" s="60" t="s">
        <v>99</v>
      </c>
      <c r="B21" s="71" t="s">
        <v>100</v>
      </c>
      <c r="C21" s="62"/>
      <c r="D21" s="62"/>
      <c r="E21" s="62"/>
      <c r="F21" s="62"/>
      <c r="G21" s="62"/>
    </row>
    <row r="22" customFormat="false" ht="34.5" hidden="false" customHeight="true" outlineLevel="0" collapsed="false">
      <c r="A22" s="60" t="s">
        <v>101</v>
      </c>
      <c r="B22" s="72" t="s">
        <v>102</v>
      </c>
      <c r="C22" s="62"/>
      <c r="D22" s="62"/>
      <c r="E22" s="62"/>
      <c r="F22" s="62"/>
      <c r="G22" s="62"/>
    </row>
    <row r="23" customFormat="false" ht="34.5" hidden="false" customHeight="true" outlineLevel="0" collapsed="false">
      <c r="A23" s="60" t="s">
        <v>103</v>
      </c>
      <c r="B23" s="72" t="s">
        <v>104</v>
      </c>
      <c r="C23" s="62"/>
      <c r="D23" s="62"/>
      <c r="E23" s="62"/>
      <c r="F23" s="62"/>
      <c r="G23" s="62"/>
    </row>
    <row r="24" customFormat="false" ht="34.5" hidden="false" customHeight="true" outlineLevel="0" collapsed="false">
      <c r="A24" s="60" t="s">
        <v>105</v>
      </c>
      <c r="B24" s="72" t="s">
        <v>106</v>
      </c>
      <c r="C24" s="62" t="s">
        <v>49</v>
      </c>
      <c r="D24" s="62" t="s">
        <v>49</v>
      </c>
      <c r="E24" s="62" t="s">
        <v>49</v>
      </c>
      <c r="F24" s="62" t="s">
        <v>49</v>
      </c>
      <c r="G24" s="62" t="s">
        <v>49</v>
      </c>
    </row>
    <row r="25" customFormat="false" ht="34.5" hidden="false" customHeight="true" outlineLevel="0" collapsed="false">
      <c r="A25" s="60" t="s">
        <v>107</v>
      </c>
      <c r="B25" s="73" t="s">
        <v>108</v>
      </c>
      <c r="C25" s="62" t="s">
        <v>49</v>
      </c>
      <c r="D25" s="62" t="s">
        <v>49</v>
      </c>
      <c r="E25" s="62" t="s">
        <v>49</v>
      </c>
      <c r="F25" s="62" t="s">
        <v>49</v>
      </c>
      <c r="G25" s="62" t="s">
        <v>49</v>
      </c>
    </row>
  </sheetData>
  <mergeCells count="10">
    <mergeCell ref="C1:G2"/>
    <mergeCell ref="I3:J3"/>
    <mergeCell ref="C4:G5"/>
    <mergeCell ref="I4:J4"/>
    <mergeCell ref="I5:J5"/>
    <mergeCell ref="I6:J6"/>
    <mergeCell ref="I7:J7"/>
    <mergeCell ref="I8:J8"/>
    <mergeCell ref="I9:J9"/>
    <mergeCell ref="I10:J10"/>
  </mergeCells>
  <dataValidations count="1">
    <dataValidation allowBlank="true" errorStyle="stop" operator="between" showDropDown="false" showErrorMessage="true" showInputMessage="true" sqref="C7:G12 C14:F18 C20:G25" type="list">
      <formula1>Niveau_de_Compétences</formula1>
      <formula2>0</formula2>
    </dataValidation>
  </dataValidations>
  <hyperlinks>
    <hyperlink ref="I4" location="TB!A1" display="TB : Accueil Tableau de Bord"/>
    <hyperlink ref="I5" location="'P1'!A1" display="P1 : Volet Positionnement initial"/>
    <hyperlink ref="I6" location="'PS1'!A1" display="PS1 : Volet Positionnement Semestre 1"/>
    <hyperlink ref="I7" location="'PS2'!A1" display="PS2 : Volet Positionnement Semestre 2"/>
    <hyperlink ref="I8" location="Ressources!A1" display="Ressources : Volet Ressources"/>
    <hyperlink ref="I9" location="SynthèseN!A1" display="SynthèseN : Volet Synthèse des notes"/>
    <hyperlink ref="I10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6C290C6-E5CD-4580-8AD8-34F7E67B1D1B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3" operator="equal" id="{BCA4F0E4-19C3-4356-A7F0-5F6CADB8CFA0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4" operator="equal" id="{8BA75785-B975-4F00-97BD-E78535FF9510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5" operator="equal" id="{635C3BBE-5041-413C-9784-44471A688968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6" operator="equal" id="{B0D9C372-E1D4-4959-9210-839952CF708F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DD1E3745-4582-4A20-AA8B-D3C591458AF7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A1:J2 M1:XFD7 A4:J7 A3:I3 A14:B18 C7:G12 J14 G14:H18 I9:J13 8:9 A10:H13 K10:XFD1048576 I15:J1048576 A19:H1048576</xm:sqref>
        </x14:conditionalFormatting>
        <x14:conditionalFormatting xmlns:xm="http://schemas.microsoft.com/office/excel/2006/main">
          <x14:cfRule type="cellIs" priority="8" operator="equal" id="{C6F63BDD-51A6-48F3-8FAF-5EB9D332154B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9" operator="equal" id="{A42D41E9-AAFE-46FE-B2E8-75FFB6C2D5DF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0" operator="equal" id="{266CA7D8-85A9-4123-818E-43C0B577AC58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1" operator="equal" id="{E9F05FA9-1A90-445C-A2D0-6B1D268AE6AB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2" operator="equal" id="{11771EE6-7CB3-4D49-AF9A-40C4474E6667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3" operator="equal" id="{708B902D-4AF3-49BD-B762-C0C887376E43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C14:F18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DC000"/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84" workbookViewId="0">
      <selection pane="topLeft" activeCell="I8" activeCellId="0" sqref="I8"/>
    </sheetView>
  </sheetViews>
  <sheetFormatPr defaultColWidth="10.83984375" defaultRowHeight="34.5" zeroHeight="false" outlineLevelRow="0" outlineLevelCol="0"/>
  <cols>
    <col collapsed="false" customWidth="true" hidden="false" outlineLevel="0" max="2" min="2" style="0" width="86.34"/>
    <col collapsed="false" customWidth="true" hidden="false" outlineLevel="0" max="4" min="3" style="51" width="24.67"/>
    <col collapsed="false" customWidth="true" hidden="false" outlineLevel="0" max="5" min="5" style="52" width="24.67"/>
    <col collapsed="false" customWidth="true" hidden="false" outlineLevel="0" max="7" min="6" style="51" width="24.67"/>
    <col collapsed="false" customWidth="true" hidden="false" outlineLevel="0" max="8" min="8" style="0" width="4.5"/>
    <col collapsed="false" customWidth="true" hidden="false" outlineLevel="0" max="10" min="9" style="0" width="29"/>
  </cols>
  <sheetData>
    <row r="1" customFormat="false" ht="34.5" hidden="false" customHeight="true" outlineLevel="0" collapsed="false">
      <c r="C1" s="53" t="s">
        <v>53</v>
      </c>
      <c r="D1" s="53"/>
      <c r="E1" s="53"/>
      <c r="F1" s="53"/>
      <c r="G1" s="53"/>
    </row>
    <row r="2" customFormat="false" ht="34.5" hidden="false" customHeight="true" outlineLevel="0" collapsed="false">
      <c r="C2" s="53"/>
      <c r="D2" s="53"/>
      <c r="E2" s="53"/>
      <c r="F2" s="53"/>
      <c r="G2" s="53"/>
    </row>
    <row r="4" customFormat="false" ht="34.5" hidden="false" customHeight="true" outlineLevel="0" collapsed="false">
      <c r="C4" s="54" t="s">
        <v>109</v>
      </c>
      <c r="D4" s="54"/>
      <c r="E4" s="54"/>
      <c r="F4" s="54"/>
      <c r="G4" s="54"/>
      <c r="I4" s="2" t="s">
        <v>1</v>
      </c>
      <c r="J4" s="2"/>
    </row>
    <row r="5" customFormat="false" ht="34.5" hidden="false" customHeight="true" outlineLevel="0" collapsed="false">
      <c r="C5" s="54"/>
      <c r="D5" s="54"/>
      <c r="E5" s="54"/>
      <c r="F5" s="54"/>
      <c r="G5" s="54"/>
      <c r="I5" s="3" t="s">
        <v>2</v>
      </c>
      <c r="J5" s="3"/>
    </row>
    <row r="6" customFormat="false" ht="54.75" hidden="false" customHeight="true" outlineLevel="0" collapsed="false">
      <c r="A6" s="60" t="s">
        <v>55</v>
      </c>
      <c r="B6" s="74" t="s">
        <v>56</v>
      </c>
      <c r="C6" s="57" t="s">
        <v>57</v>
      </c>
      <c r="D6" s="58" t="s">
        <v>58</v>
      </c>
      <c r="E6" s="58" t="s">
        <v>59</v>
      </c>
      <c r="F6" s="58" t="s">
        <v>60</v>
      </c>
      <c r="G6" s="59" t="s">
        <v>61</v>
      </c>
      <c r="I6" s="4" t="s">
        <v>3</v>
      </c>
      <c r="J6" s="4"/>
    </row>
    <row r="7" customFormat="false" ht="34.5" hidden="false" customHeight="true" outlineLevel="0" collapsed="false">
      <c r="A7" s="60" t="s">
        <v>62</v>
      </c>
      <c r="B7" s="61" t="s">
        <v>63</v>
      </c>
      <c r="C7" s="62" t="s">
        <v>42</v>
      </c>
      <c r="D7" s="62"/>
      <c r="E7" s="62"/>
      <c r="F7" s="62"/>
      <c r="G7" s="62"/>
      <c r="H7" s="63"/>
      <c r="I7" s="5" t="s">
        <v>4</v>
      </c>
      <c r="J7" s="5"/>
    </row>
    <row r="8" customFormat="false" ht="34.5" hidden="false" customHeight="true" outlineLevel="0" collapsed="false">
      <c r="A8" s="60" t="s">
        <v>64</v>
      </c>
      <c r="B8" s="61" t="s">
        <v>65</v>
      </c>
      <c r="C8" s="62"/>
      <c r="D8" s="62"/>
      <c r="E8" s="62"/>
      <c r="F8" s="62"/>
      <c r="G8" s="62"/>
      <c r="I8" s="6" t="s">
        <v>5</v>
      </c>
      <c r="J8" s="6"/>
    </row>
    <row r="9" customFormat="false" ht="34.5" hidden="false" customHeight="true" outlineLevel="0" collapsed="false">
      <c r="A9" s="60" t="s">
        <v>66</v>
      </c>
      <c r="B9" s="61" t="s">
        <v>67</v>
      </c>
      <c r="C9" s="62"/>
      <c r="D9" s="62"/>
      <c r="E9" s="62"/>
      <c r="F9" s="62"/>
      <c r="G9" s="62"/>
      <c r="I9" s="7" t="s">
        <v>6</v>
      </c>
      <c r="J9" s="7"/>
    </row>
    <row r="10" customFormat="false" ht="34.5" hidden="false" customHeight="true" outlineLevel="0" collapsed="false">
      <c r="A10" s="60" t="s">
        <v>68</v>
      </c>
      <c r="B10" s="61" t="s">
        <v>69</v>
      </c>
      <c r="C10" s="62"/>
      <c r="D10" s="62"/>
      <c r="E10" s="62"/>
      <c r="F10" s="62"/>
      <c r="G10" s="62"/>
      <c r="I10" s="8" t="s">
        <v>7</v>
      </c>
      <c r="J10" s="8"/>
    </row>
    <row r="11" customFormat="false" ht="34.5" hidden="false" customHeight="true" outlineLevel="0" collapsed="false">
      <c r="A11" s="60" t="s">
        <v>70</v>
      </c>
      <c r="B11" s="61" t="s">
        <v>71</v>
      </c>
      <c r="C11" s="62"/>
      <c r="D11" s="62"/>
      <c r="E11" s="62"/>
      <c r="F11" s="62"/>
      <c r="G11" s="62"/>
      <c r="I11" s="9" t="s">
        <v>8</v>
      </c>
      <c r="J11" s="9"/>
    </row>
    <row r="12" customFormat="false" ht="34.5" hidden="false" customHeight="true" outlineLevel="0" collapsed="false">
      <c r="A12" s="60" t="s">
        <v>72</v>
      </c>
      <c r="B12" s="64" t="s">
        <v>73</v>
      </c>
      <c r="C12" s="62"/>
      <c r="D12" s="62"/>
      <c r="E12" s="62"/>
      <c r="F12" s="62"/>
      <c r="G12" s="62"/>
    </row>
    <row r="13" customFormat="false" ht="84" hidden="false" customHeight="true" outlineLevel="0" collapsed="false">
      <c r="A13" s="60" t="s">
        <v>74</v>
      </c>
      <c r="B13" s="65" t="s">
        <v>75</v>
      </c>
      <c r="C13" s="57" t="s">
        <v>76</v>
      </c>
      <c r="D13" s="58" t="s">
        <v>77</v>
      </c>
      <c r="E13" s="58" t="s">
        <v>78</v>
      </c>
      <c r="F13" s="58" t="s">
        <v>79</v>
      </c>
      <c r="G13" s="66"/>
    </row>
    <row r="14" customFormat="false" ht="34.5" hidden="false" customHeight="true" outlineLevel="0" collapsed="false">
      <c r="A14" s="60" t="s">
        <v>80</v>
      </c>
      <c r="B14" s="67" t="s">
        <v>81</v>
      </c>
      <c r="C14" s="62"/>
      <c r="D14" s="62"/>
      <c r="E14" s="62"/>
      <c r="F14" s="62"/>
      <c r="G14" s="75"/>
    </row>
    <row r="15" customFormat="false" ht="34.5" hidden="false" customHeight="true" outlineLevel="0" collapsed="false">
      <c r="A15" s="60" t="s">
        <v>82</v>
      </c>
      <c r="B15" s="69" t="s">
        <v>83</v>
      </c>
      <c r="C15" s="62"/>
      <c r="D15" s="62"/>
      <c r="E15" s="62"/>
      <c r="F15" s="62"/>
      <c r="G15" s="75"/>
    </row>
    <row r="16" customFormat="false" ht="34.5" hidden="false" customHeight="true" outlineLevel="0" collapsed="false">
      <c r="A16" s="60" t="s">
        <v>84</v>
      </c>
      <c r="B16" s="67" t="s">
        <v>85</v>
      </c>
      <c r="C16" s="62"/>
      <c r="D16" s="62"/>
      <c r="E16" s="62"/>
      <c r="F16" s="62"/>
      <c r="G16" s="75"/>
    </row>
    <row r="17" customFormat="false" ht="34.5" hidden="false" customHeight="true" outlineLevel="0" collapsed="false">
      <c r="A17" s="60" t="s">
        <v>86</v>
      </c>
      <c r="B17" s="67" t="s">
        <v>87</v>
      </c>
      <c r="C17" s="62"/>
      <c r="D17" s="62"/>
      <c r="E17" s="62"/>
      <c r="F17" s="62"/>
      <c r="G17" s="75"/>
    </row>
    <row r="18" customFormat="false" ht="34.5" hidden="false" customHeight="true" outlineLevel="0" collapsed="false">
      <c r="A18" s="60" t="s">
        <v>88</v>
      </c>
      <c r="B18" s="67" t="s">
        <v>89</v>
      </c>
      <c r="C18" s="62"/>
      <c r="D18" s="62"/>
      <c r="E18" s="62"/>
      <c r="F18" s="62"/>
      <c r="G18" s="76"/>
    </row>
    <row r="19" customFormat="false" ht="75.75" hidden="false" customHeight="true" outlineLevel="0" collapsed="false">
      <c r="A19" s="60" t="s">
        <v>90</v>
      </c>
      <c r="B19" s="65" t="s">
        <v>91</v>
      </c>
      <c r="C19" s="57" t="s">
        <v>92</v>
      </c>
      <c r="D19" s="58" t="s">
        <v>93</v>
      </c>
      <c r="E19" s="58" t="s">
        <v>94</v>
      </c>
      <c r="F19" s="58" t="s">
        <v>95</v>
      </c>
      <c r="G19" s="58" t="s">
        <v>96</v>
      </c>
    </row>
    <row r="20" customFormat="false" ht="34.5" hidden="false" customHeight="true" outlineLevel="0" collapsed="false">
      <c r="A20" s="60" t="s">
        <v>97</v>
      </c>
      <c r="B20" s="71" t="s">
        <v>98</v>
      </c>
      <c r="C20" s="62"/>
      <c r="D20" s="62"/>
      <c r="E20" s="62"/>
      <c r="F20" s="62"/>
      <c r="G20" s="68"/>
    </row>
    <row r="21" customFormat="false" ht="34.5" hidden="false" customHeight="true" outlineLevel="0" collapsed="false">
      <c r="A21" s="60" t="s">
        <v>99</v>
      </c>
      <c r="B21" s="71" t="s">
        <v>100</v>
      </c>
      <c r="C21" s="62"/>
      <c r="D21" s="62"/>
      <c r="E21" s="62"/>
      <c r="F21" s="62"/>
      <c r="G21" s="68"/>
    </row>
    <row r="22" customFormat="false" ht="34.5" hidden="false" customHeight="true" outlineLevel="0" collapsed="false">
      <c r="A22" s="60" t="s">
        <v>101</v>
      </c>
      <c r="B22" s="72" t="s">
        <v>102</v>
      </c>
      <c r="C22" s="62"/>
      <c r="D22" s="62"/>
      <c r="E22" s="62"/>
      <c r="F22" s="62"/>
      <c r="G22" s="68"/>
    </row>
    <row r="23" customFormat="false" ht="34.5" hidden="false" customHeight="true" outlineLevel="0" collapsed="false">
      <c r="A23" s="60" t="s">
        <v>103</v>
      </c>
      <c r="B23" s="72" t="s">
        <v>104</v>
      </c>
      <c r="C23" s="62"/>
      <c r="D23" s="62"/>
      <c r="E23" s="62"/>
      <c r="F23" s="62"/>
      <c r="G23" s="68"/>
    </row>
    <row r="24" customFormat="false" ht="34.5" hidden="false" customHeight="true" outlineLevel="0" collapsed="false">
      <c r="A24" s="60" t="s">
        <v>105</v>
      </c>
      <c r="B24" s="72" t="s">
        <v>106</v>
      </c>
      <c r="C24" s="62"/>
      <c r="D24" s="62"/>
      <c r="E24" s="62"/>
      <c r="F24" s="62"/>
      <c r="G24" s="68"/>
    </row>
    <row r="25" customFormat="false" ht="34.5" hidden="false" customHeight="true" outlineLevel="0" collapsed="false">
      <c r="A25" s="60" t="s">
        <v>107</v>
      </c>
      <c r="B25" s="73" t="s">
        <v>108</v>
      </c>
      <c r="C25" s="62"/>
      <c r="D25" s="62"/>
      <c r="E25" s="62"/>
      <c r="F25" s="62"/>
      <c r="G25" s="70"/>
    </row>
  </sheetData>
  <mergeCells count="10">
    <mergeCell ref="C1:G2"/>
    <mergeCell ref="C4:G5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I4 I5:J11">
    <cfRule type="cellIs" priority="2" operator="equal" aboveAverage="0" equalAverage="0" bottom="0" percent="0" rank="0" text="" dxfId="23">
      <formula>$J$29</formula>
    </cfRule>
    <cfRule type="cellIs" priority="3" operator="equal" aboveAverage="0" equalAverage="0" bottom="0" percent="0" rank="0" text="" dxfId="24">
      <formula>$J$28</formula>
    </cfRule>
    <cfRule type="cellIs" priority="4" operator="equal" aboveAverage="0" equalAverage="0" bottom="0" percent="0" rank="0" text="" dxfId="25">
      <formula>$J$30</formula>
    </cfRule>
    <cfRule type="cellIs" priority="5" operator="equal" aboveAverage="0" equalAverage="0" bottom="0" percent="0" rank="0" text="" dxfId="26">
      <formula>$J$31</formula>
    </cfRule>
    <cfRule type="cellIs" priority="6" operator="equal" aboveAverage="0" equalAverage="0" bottom="0" percent="0" rank="0" text="" dxfId="27">
      <formula>$J$32</formula>
    </cfRule>
    <cfRule type="cellIs" priority="7" operator="equal" aboveAverage="0" equalAverage="0" bottom="0" percent="0" rank="0" text="" dxfId="28">
      <formula>$J$33</formula>
    </cfRule>
  </conditionalFormatting>
  <dataValidations count="1">
    <dataValidation allowBlank="true" errorStyle="stop" operator="between" showDropDown="false" showErrorMessage="true" showInputMessage="true" sqref="C7:G12 C14:F18 C20:F25" type="list">
      <formula1>Niveau_de_Compétences</formula1>
      <formula2>0</formula2>
    </dataValidation>
  </dataValidations>
  <hyperlinks>
    <hyperlink ref="I5" location="TB!A1" display="TB : Accueil Tableau de Bord"/>
    <hyperlink ref="I6" location="'P1'!A1" display="P1 : Volet Positionnement initial"/>
    <hyperlink ref="I7" location="'PS1'!A1" display="PS1 : Volet Positionnement Semestre 1"/>
    <hyperlink ref="I8" location="'PS2'!A1" display="PS2 : Volet Positionnement Semestre 2"/>
    <hyperlink ref="I9" location="Ressources!A1" display="Ressources : Volet Ressources"/>
    <hyperlink ref="I10" location="SynthèseN!A1" display="SynthèseN : Volet Synthèse des notes"/>
    <hyperlink ref="I11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A8580EC-35F5-468A-8092-1B5AF5299C37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9" operator="equal" id="{AEAECF22-54D7-45EC-92E0-6EE0B017AD53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0" operator="equal" id="{7C2C2413-994A-4846-845C-45479E42CC30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1" operator="equal" id="{748A96D7-28D1-41B0-B93A-F867F3456098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2" operator="equal" id="{75FAA34B-CF60-4A10-8D83-F0CBE089DBF8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3" operator="equal" id="{677C827F-848E-4456-87DD-27C5C5B05D6D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1:3 A4:H6 A14:B18 A20:B25 J15 G14:H18 I12:J14 G20:H25 A26:H1048576 K4:XFD1048576 I16:J1048576 A19:H19 A8:H13 A7:B7 D7:H7</xm:sqref>
        </x14:conditionalFormatting>
        <x14:conditionalFormatting xmlns:xm="http://schemas.microsoft.com/office/excel/2006/main">
          <x14:cfRule type="cellIs" priority="14" operator="equal" id="{1CE1CC1E-D670-4CB1-8074-FFAE79F38E49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15" operator="equal" id="{DB1C5730-A094-4850-A24D-EAF2CC532ADA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6" operator="equal" id="{F410E771-2A42-406A-B2CD-B0891CACDBE4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7" operator="equal" id="{728D303E-9487-4070-921B-B081C26F53BC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8" operator="equal" id="{2873C044-4C50-42BB-BE73-F8F82764F973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343356AF-C072-4F20-9163-205495EEEB26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C14:F18</xm:sqref>
        </x14:conditionalFormatting>
        <x14:conditionalFormatting xmlns:xm="http://schemas.microsoft.com/office/excel/2006/main">
          <x14:cfRule type="cellIs" priority="20" operator="equal" id="{7E00C1B3-97B8-4CD8-A458-8F5D7AE73693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21" operator="equal" id="{684BF521-D252-4D33-B8A9-672546586956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22" operator="equal" id="{D42B4290-C8EC-43FC-BC54-5CA0F0601C97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23" operator="equal" id="{9A6ADCDB-E58A-44DD-8E9F-846B2EE78183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24" operator="equal" id="{F48199E5-8D38-4612-98E4-DA44A2F4CDD3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25" operator="equal" id="{9D90AE5A-55E1-419C-B215-6B115989B41A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C20:F25</xm:sqref>
        </x14:conditionalFormatting>
        <x14:conditionalFormatting xmlns:xm="http://schemas.microsoft.com/office/excel/2006/main">
          <x14:cfRule type="cellIs" priority="26" operator="equal" id="{C4B9EA6D-9176-422C-862A-C51D350023B3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27" operator="equal" id="{A9C5C0A6-BA45-4490-A6F8-BF7FF0EBDBB2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28" operator="equal" id="{2C4450DE-53F0-4890-9212-271A9BA690FE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29" operator="equal" id="{9B769B83-79F8-43D7-B48B-F22E9AFEB0A3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30" operator="equal" id="{D27B5B7E-C018-4032-9096-E61CE6DE365C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31" operator="equal" id="{6D39C1B9-70AD-4EED-91EE-4720E2392965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C7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14F"/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4.5" zeroHeight="false" outlineLevelRow="0" outlineLevelCol="0"/>
  <cols>
    <col collapsed="false" customWidth="true" hidden="false" outlineLevel="0" max="2" min="2" style="0" width="86.34"/>
    <col collapsed="false" customWidth="true" hidden="false" outlineLevel="0" max="4" min="3" style="51" width="24.67"/>
    <col collapsed="false" customWidth="true" hidden="false" outlineLevel="0" max="5" min="5" style="52" width="24.67"/>
    <col collapsed="false" customWidth="true" hidden="false" outlineLevel="0" max="7" min="6" style="51" width="24.67"/>
    <col collapsed="false" customWidth="true" hidden="false" outlineLevel="0" max="10" min="9" style="0" width="24.5"/>
  </cols>
  <sheetData>
    <row r="1" customFormat="false" ht="34.5" hidden="false" customHeight="true" outlineLevel="0" collapsed="false">
      <c r="C1" s="53" t="s">
        <v>53</v>
      </c>
      <c r="D1" s="53"/>
      <c r="E1" s="53"/>
      <c r="F1" s="53"/>
      <c r="G1" s="53"/>
    </row>
    <row r="2" customFormat="false" ht="34.5" hidden="false" customHeight="true" outlineLevel="0" collapsed="false">
      <c r="C2" s="53"/>
      <c r="D2" s="53"/>
      <c r="E2" s="53"/>
      <c r="F2" s="53"/>
      <c r="G2" s="53"/>
    </row>
    <row r="4" customFormat="false" ht="34.5" hidden="false" customHeight="true" outlineLevel="0" collapsed="false">
      <c r="C4" s="54" t="s">
        <v>110</v>
      </c>
      <c r="D4" s="54"/>
      <c r="E4" s="54"/>
      <c r="F4" s="54"/>
      <c r="G4" s="54"/>
      <c r="I4" s="2" t="s">
        <v>1</v>
      </c>
      <c r="J4" s="2"/>
    </row>
    <row r="5" customFormat="false" ht="34.5" hidden="false" customHeight="true" outlineLevel="0" collapsed="false">
      <c r="C5" s="54"/>
      <c r="D5" s="54"/>
      <c r="E5" s="54"/>
      <c r="F5" s="54"/>
      <c r="G5" s="54"/>
      <c r="I5" s="3" t="s">
        <v>2</v>
      </c>
      <c r="J5" s="3"/>
    </row>
    <row r="6" customFormat="false" ht="57.75" hidden="false" customHeight="true" outlineLevel="0" collapsed="false">
      <c r="A6" s="60" t="s">
        <v>55</v>
      </c>
      <c r="B6" s="74" t="s">
        <v>56</v>
      </c>
      <c r="C6" s="57" t="s">
        <v>57</v>
      </c>
      <c r="D6" s="58" t="s">
        <v>58</v>
      </c>
      <c r="E6" s="58" t="s">
        <v>59</v>
      </c>
      <c r="F6" s="58" t="s">
        <v>60</v>
      </c>
      <c r="G6" s="59" t="s">
        <v>61</v>
      </c>
      <c r="I6" s="4" t="s">
        <v>3</v>
      </c>
      <c r="J6" s="4"/>
    </row>
    <row r="7" customFormat="false" ht="34.5" hidden="false" customHeight="true" outlineLevel="0" collapsed="false">
      <c r="A7" s="60" t="s">
        <v>62</v>
      </c>
      <c r="B7" s="61" t="s">
        <v>63</v>
      </c>
      <c r="C7" s="62"/>
      <c r="D7" s="62"/>
      <c r="E7" s="62"/>
      <c r="F7" s="62"/>
      <c r="G7" s="62"/>
      <c r="H7" s="63"/>
      <c r="I7" s="5" t="s">
        <v>4</v>
      </c>
      <c r="J7" s="5"/>
    </row>
    <row r="8" customFormat="false" ht="34.5" hidden="false" customHeight="true" outlineLevel="0" collapsed="false">
      <c r="A8" s="60" t="s">
        <v>64</v>
      </c>
      <c r="B8" s="61" t="s">
        <v>65</v>
      </c>
      <c r="C8" s="62"/>
      <c r="D8" s="62"/>
      <c r="E8" s="62"/>
      <c r="F8" s="62"/>
      <c r="G8" s="62"/>
      <c r="I8" s="6" t="s">
        <v>5</v>
      </c>
      <c r="J8" s="6"/>
    </row>
    <row r="9" customFormat="false" ht="34.5" hidden="false" customHeight="true" outlineLevel="0" collapsed="false">
      <c r="A9" s="60" t="s">
        <v>66</v>
      </c>
      <c r="B9" s="61" t="s">
        <v>67</v>
      </c>
      <c r="C9" s="62"/>
      <c r="D9" s="62"/>
      <c r="E9" s="62"/>
      <c r="F9" s="62"/>
      <c r="G9" s="62"/>
      <c r="I9" s="7" t="s">
        <v>6</v>
      </c>
      <c r="J9" s="7"/>
    </row>
    <row r="10" customFormat="false" ht="34.5" hidden="false" customHeight="true" outlineLevel="0" collapsed="false">
      <c r="A10" s="60" t="s">
        <v>68</v>
      </c>
      <c r="B10" s="61" t="s">
        <v>69</v>
      </c>
      <c r="C10" s="62"/>
      <c r="D10" s="62"/>
      <c r="E10" s="62"/>
      <c r="F10" s="62"/>
      <c r="G10" s="62"/>
      <c r="I10" s="8" t="s">
        <v>7</v>
      </c>
      <c r="J10" s="8"/>
    </row>
    <row r="11" customFormat="false" ht="34.5" hidden="false" customHeight="true" outlineLevel="0" collapsed="false">
      <c r="A11" s="60" t="s">
        <v>70</v>
      </c>
      <c r="B11" s="61" t="s">
        <v>71</v>
      </c>
      <c r="C11" s="62"/>
      <c r="D11" s="62"/>
      <c r="E11" s="62"/>
      <c r="F11" s="62"/>
      <c r="G11" s="62"/>
      <c r="I11" s="9" t="s">
        <v>8</v>
      </c>
      <c r="J11" s="9"/>
    </row>
    <row r="12" customFormat="false" ht="34.5" hidden="false" customHeight="true" outlineLevel="0" collapsed="false">
      <c r="A12" s="60" t="s">
        <v>72</v>
      </c>
      <c r="B12" s="64" t="s">
        <v>73</v>
      </c>
      <c r="C12" s="62"/>
      <c r="D12" s="62"/>
      <c r="E12" s="62"/>
      <c r="F12" s="62"/>
      <c r="G12" s="62"/>
    </row>
    <row r="13" customFormat="false" ht="84" hidden="false" customHeight="true" outlineLevel="0" collapsed="false">
      <c r="A13" s="60" t="s">
        <v>74</v>
      </c>
      <c r="B13" s="65" t="s">
        <v>75</v>
      </c>
      <c r="C13" s="57" t="s">
        <v>76</v>
      </c>
      <c r="D13" s="58" t="s">
        <v>77</v>
      </c>
      <c r="E13" s="58" t="s">
        <v>78</v>
      </c>
      <c r="F13" s="58" t="s">
        <v>79</v>
      </c>
      <c r="G13" s="66"/>
    </row>
    <row r="14" customFormat="false" ht="34.5" hidden="false" customHeight="true" outlineLevel="0" collapsed="false">
      <c r="A14" s="60" t="s">
        <v>80</v>
      </c>
      <c r="B14" s="67" t="s">
        <v>81</v>
      </c>
      <c r="C14" s="62"/>
      <c r="D14" s="62"/>
      <c r="E14" s="62"/>
      <c r="F14" s="62"/>
      <c r="G14" s="68"/>
    </row>
    <row r="15" customFormat="false" ht="34.5" hidden="false" customHeight="true" outlineLevel="0" collapsed="false">
      <c r="A15" s="60" t="s">
        <v>82</v>
      </c>
      <c r="B15" s="69" t="s">
        <v>83</v>
      </c>
      <c r="C15" s="62"/>
      <c r="D15" s="62"/>
      <c r="E15" s="62"/>
      <c r="F15" s="62"/>
      <c r="G15" s="68"/>
    </row>
    <row r="16" customFormat="false" ht="34.5" hidden="false" customHeight="true" outlineLevel="0" collapsed="false">
      <c r="A16" s="60" t="s">
        <v>84</v>
      </c>
      <c r="B16" s="67" t="s">
        <v>85</v>
      </c>
      <c r="C16" s="62"/>
      <c r="D16" s="62"/>
      <c r="E16" s="62"/>
      <c r="F16" s="62"/>
      <c r="G16" s="68"/>
    </row>
    <row r="17" customFormat="false" ht="34.5" hidden="false" customHeight="true" outlineLevel="0" collapsed="false">
      <c r="A17" s="60" t="s">
        <v>86</v>
      </c>
      <c r="B17" s="67" t="s">
        <v>87</v>
      </c>
      <c r="C17" s="62"/>
      <c r="D17" s="62"/>
      <c r="E17" s="62"/>
      <c r="F17" s="62"/>
      <c r="G17" s="68"/>
    </row>
    <row r="18" customFormat="false" ht="34.5" hidden="false" customHeight="true" outlineLevel="0" collapsed="false">
      <c r="A18" s="60" t="s">
        <v>88</v>
      </c>
      <c r="B18" s="67" t="s">
        <v>89</v>
      </c>
      <c r="C18" s="62"/>
      <c r="D18" s="62"/>
      <c r="E18" s="62"/>
      <c r="F18" s="62"/>
      <c r="G18" s="70"/>
    </row>
    <row r="19" customFormat="false" ht="75.75" hidden="false" customHeight="true" outlineLevel="0" collapsed="false">
      <c r="A19" s="60" t="s">
        <v>90</v>
      </c>
      <c r="B19" s="65" t="s">
        <v>91</v>
      </c>
      <c r="C19" s="57" t="s">
        <v>92</v>
      </c>
      <c r="D19" s="58" t="s">
        <v>93</v>
      </c>
      <c r="E19" s="58" t="s">
        <v>94</v>
      </c>
      <c r="F19" s="58" t="s">
        <v>95</v>
      </c>
      <c r="G19" s="58" t="s">
        <v>96</v>
      </c>
    </row>
    <row r="20" customFormat="false" ht="34.5" hidden="false" customHeight="true" outlineLevel="0" collapsed="false">
      <c r="A20" s="60" t="s">
        <v>97</v>
      </c>
      <c r="B20" s="71" t="s">
        <v>98</v>
      </c>
      <c r="C20" s="62"/>
      <c r="D20" s="62"/>
      <c r="E20" s="62"/>
      <c r="F20" s="62"/>
      <c r="G20" s="68"/>
    </row>
    <row r="21" customFormat="false" ht="34.5" hidden="false" customHeight="true" outlineLevel="0" collapsed="false">
      <c r="A21" s="60" t="s">
        <v>99</v>
      </c>
      <c r="B21" s="71" t="s">
        <v>100</v>
      </c>
      <c r="C21" s="62"/>
      <c r="D21" s="62"/>
      <c r="E21" s="62"/>
      <c r="F21" s="62"/>
      <c r="G21" s="68"/>
    </row>
    <row r="22" customFormat="false" ht="34.5" hidden="false" customHeight="true" outlineLevel="0" collapsed="false">
      <c r="A22" s="60" t="s">
        <v>101</v>
      </c>
      <c r="B22" s="72" t="s">
        <v>102</v>
      </c>
      <c r="C22" s="62"/>
      <c r="D22" s="62"/>
      <c r="E22" s="62"/>
      <c r="F22" s="62"/>
      <c r="G22" s="68"/>
    </row>
    <row r="23" customFormat="false" ht="34.5" hidden="false" customHeight="true" outlineLevel="0" collapsed="false">
      <c r="A23" s="60" t="s">
        <v>103</v>
      </c>
      <c r="B23" s="72" t="s">
        <v>104</v>
      </c>
      <c r="C23" s="62"/>
      <c r="D23" s="62"/>
      <c r="E23" s="62"/>
      <c r="F23" s="62"/>
      <c r="G23" s="68"/>
    </row>
    <row r="24" customFormat="false" ht="34.5" hidden="false" customHeight="true" outlineLevel="0" collapsed="false">
      <c r="A24" s="60" t="s">
        <v>105</v>
      </c>
      <c r="B24" s="72" t="s">
        <v>106</v>
      </c>
      <c r="C24" s="62"/>
      <c r="D24" s="62"/>
      <c r="E24" s="62"/>
      <c r="F24" s="62"/>
      <c r="G24" s="68"/>
    </row>
    <row r="25" customFormat="false" ht="34.5" hidden="false" customHeight="true" outlineLevel="0" collapsed="false">
      <c r="A25" s="60" t="s">
        <v>107</v>
      </c>
      <c r="B25" s="73" t="s">
        <v>108</v>
      </c>
      <c r="C25" s="62"/>
      <c r="D25" s="62"/>
      <c r="E25" s="62"/>
      <c r="F25" s="62"/>
      <c r="G25" s="70"/>
    </row>
  </sheetData>
  <mergeCells count="10">
    <mergeCell ref="C1:G2"/>
    <mergeCell ref="C4:G5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I4 I5:J11">
    <cfRule type="cellIs" priority="2" operator="equal" aboveAverage="0" equalAverage="0" bottom="0" percent="0" rank="0" text="" dxfId="53">
      <formula>$J$29</formula>
    </cfRule>
    <cfRule type="cellIs" priority="3" operator="equal" aboveAverage="0" equalAverage="0" bottom="0" percent="0" rank="0" text="" dxfId="54">
      <formula>$J$28</formula>
    </cfRule>
    <cfRule type="cellIs" priority="4" operator="equal" aboveAverage="0" equalAverage="0" bottom="0" percent="0" rank="0" text="" dxfId="55">
      <formula>$J$30</formula>
    </cfRule>
    <cfRule type="cellIs" priority="5" operator="equal" aboveAverage="0" equalAverage="0" bottom="0" percent="0" rank="0" text="" dxfId="56">
      <formula>$J$31</formula>
    </cfRule>
    <cfRule type="cellIs" priority="6" operator="equal" aboveAverage="0" equalAverage="0" bottom="0" percent="0" rank="0" text="" dxfId="57">
      <formula>$J$32</formula>
    </cfRule>
    <cfRule type="cellIs" priority="7" operator="equal" aboveAverage="0" equalAverage="0" bottom="0" percent="0" rank="0" text="" dxfId="58">
      <formula>$J$33</formula>
    </cfRule>
  </conditionalFormatting>
  <dataValidations count="1">
    <dataValidation allowBlank="true" errorStyle="stop" operator="between" showDropDown="false" showErrorMessage="true" showInputMessage="true" sqref="C7:G12 C14:F18 C20:F25" type="list">
      <formula1>Niveau_de_Compétences</formula1>
      <formula2>0</formula2>
    </dataValidation>
  </dataValidations>
  <hyperlinks>
    <hyperlink ref="I5" location="TB!A1" display="TB : Accueil Tableau de Bord"/>
    <hyperlink ref="I6" location="'P1'!A1" display="P1 : Volet Positionnement initial"/>
    <hyperlink ref="I7" location="'PS1'!A1" display="PS1 : Volet Positionnement Semestre 1"/>
    <hyperlink ref="I8" location="'PS2'!A1" display="PS2 : Volet Positionnement Semestre 2"/>
    <hyperlink ref="I9" location="Ressources!A1" display="Ressources : Volet Ressources"/>
    <hyperlink ref="I10" location="SynthèseN!A1" display="SynthèseN : Volet Synthèse des notes"/>
    <hyperlink ref="I11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B36C97A3-1853-4F9A-AC14-3FB46013308A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9" operator="equal" id="{ADAA1A8E-FF2A-42FD-999F-7611F2A35930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0" operator="equal" id="{32ED966F-653A-4CE6-8918-27C8143FAFA0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1" operator="equal" id="{E882101C-F52D-486A-81C2-F8F583DEB049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2" operator="equal" id="{CE66F880-985C-4D8F-8CDA-2A8D58FC91B0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3" operator="equal" id="{5C406CB8-89E2-4047-9415-83FA1EA65DBF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1:3 A14:B18 A4:H13 J15 G14:H18 I12:J14 A19:H1048576 K4:XFD1048576 I16:J1048576</xm:sqref>
        </x14:conditionalFormatting>
        <x14:conditionalFormatting xmlns:xm="http://schemas.microsoft.com/office/excel/2006/main">
          <x14:cfRule type="cellIs" priority="14" operator="equal" id="{3EA98D47-8239-4FA5-AA10-8853EE169872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15" operator="equal" id="{57842743-3E61-4D55-B924-602EF795502B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6" operator="equal" id="{F92FC7B4-5D91-4B9E-A7E5-574FCF60C920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7" operator="equal" id="{C639DC94-8FB2-4E25-82F5-3E109810F0B2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8" operator="equal" id="{5EAED9CE-E5A4-44F0-AF51-7A22125A6FF6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F7D232D8-B0E0-4017-902E-A23D7E1CFD84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C14:F18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1893"/>
    <pageSetUpPr fitToPage="false"/>
  </sheetPr>
  <dimension ref="A1:V109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1098" ySplit="0" topLeftCell="S1" activePane="topLeft" state="split"/>
      <selection pane="topLeft" activeCell="E5" activeCellId="0" sqref="E5"/>
      <selection pane="topRight" activeCell="S1" activeCellId="0" sqref="S1"/>
    </sheetView>
  </sheetViews>
  <sheetFormatPr defaultColWidth="12.00390625" defaultRowHeight="16.5" zeroHeight="false" outlineLevelRow="1" outlineLevelCol="0"/>
  <cols>
    <col collapsed="false" customWidth="true" hidden="false" outlineLevel="0" max="1" min="1" style="77" width="103.84"/>
    <col collapsed="false" customWidth="true" hidden="false" outlineLevel="0" max="2" min="2" style="77" width="9"/>
    <col collapsed="false" customWidth="true" hidden="false" outlineLevel="0" max="3" min="3" style="77" width="7.34"/>
    <col collapsed="false" customWidth="true" hidden="false" outlineLevel="0" max="4" min="4" style="77" width="10"/>
    <col collapsed="false" customWidth="true" hidden="false" outlineLevel="0" max="5" min="5" style="77" width="56.5"/>
    <col collapsed="false" customWidth="true" hidden="false" outlineLevel="0" max="6" min="6" style="78" width="29.16"/>
    <col collapsed="false" customWidth="true" hidden="false" outlineLevel="0" max="7" min="7" style="79" width="12.83"/>
    <col collapsed="false" customWidth="true" hidden="false" outlineLevel="0" max="8" min="8" style="78" width="10.5"/>
    <col collapsed="false" customWidth="true" hidden="false" outlineLevel="0" max="17" min="9" style="77" width="10.5"/>
    <col collapsed="false" customWidth="true" hidden="false" outlineLevel="0" max="18" min="18" style="77" width="14.5"/>
    <col collapsed="false" customWidth="true" hidden="false" outlineLevel="0" max="21" min="19" style="77" width="9"/>
    <col collapsed="false" customWidth="true" hidden="false" outlineLevel="0" max="22" min="22" style="80" width="14.34"/>
    <col collapsed="false" customWidth="true" hidden="false" outlineLevel="0" max="26" min="23" style="77" width="9"/>
    <col collapsed="false" customWidth="false" hidden="false" outlineLevel="0" max="16384" min="27" style="77" width="12"/>
  </cols>
  <sheetData>
    <row r="1" customFormat="false" ht="16.5" hidden="false" customHeight="true" outlineLevel="0" collapsed="false">
      <c r="G1" s="81" t="s">
        <v>1</v>
      </c>
      <c r="H1" s="81"/>
      <c r="I1" s="81"/>
      <c r="J1" s="81"/>
      <c r="K1" s="81"/>
    </row>
    <row r="2" customFormat="false" ht="16.5" hidden="false" customHeight="true" outlineLevel="0" collapsed="false">
      <c r="A2" s="82" t="s">
        <v>111</v>
      </c>
      <c r="B2" s="82"/>
      <c r="C2" s="82"/>
      <c r="D2" s="82"/>
      <c r="E2" s="82"/>
      <c r="F2" s="77"/>
      <c r="G2" s="83" t="s">
        <v>2</v>
      </c>
      <c r="H2" s="83"/>
      <c r="I2" s="83"/>
      <c r="J2" s="83"/>
      <c r="K2" s="83"/>
    </row>
    <row r="3" customFormat="false" ht="16.5" hidden="false" customHeight="true" outlineLevel="0" collapsed="false">
      <c r="G3" s="84" t="s">
        <v>3</v>
      </c>
      <c r="H3" s="84"/>
      <c r="I3" s="84"/>
      <c r="J3" s="84"/>
      <c r="K3" s="84"/>
    </row>
    <row r="4" customFormat="false" ht="16.5" hidden="false" customHeight="true" outlineLevel="0" collapsed="false">
      <c r="E4" s="85" t="s">
        <v>112</v>
      </c>
      <c r="F4" s="86" t="str">
        <f aca="false">CONCATENATE(TB!C12," ",TB!C13)</f>
        <v>Aaron PIGRÉE</v>
      </c>
      <c r="G4" s="87" t="s">
        <v>4</v>
      </c>
      <c r="H4" s="87"/>
      <c r="I4" s="87"/>
      <c r="J4" s="87"/>
      <c r="K4" s="87"/>
    </row>
    <row r="5" customFormat="false" ht="16.5" hidden="false" customHeight="true" outlineLevel="0" collapsed="false">
      <c r="E5" s="85" t="s">
        <v>113</v>
      </c>
      <c r="F5" s="88" t="str">
        <f aca="false">IFERROR((E10*B11+E57*B57)/(B11+B57),"")</f>
        <v/>
      </c>
      <c r="G5" s="89" t="s">
        <v>5</v>
      </c>
      <c r="H5" s="89"/>
      <c r="I5" s="89"/>
      <c r="J5" s="89"/>
      <c r="K5" s="89"/>
    </row>
    <row r="6" customFormat="false" ht="16.5" hidden="false" customHeight="true" outlineLevel="0" collapsed="false">
      <c r="A6" s="90" t="s">
        <v>114</v>
      </c>
      <c r="G6" s="91" t="s">
        <v>6</v>
      </c>
      <c r="H6" s="91"/>
      <c r="I6" s="91"/>
      <c r="J6" s="91"/>
      <c r="K6" s="91"/>
    </row>
    <row r="7" customFormat="false" ht="16.5" hidden="false" customHeight="true" outlineLevel="0" collapsed="false">
      <c r="A7" s="90" t="s">
        <v>115</v>
      </c>
      <c r="G7" s="92" t="s">
        <v>7</v>
      </c>
      <c r="H7" s="92"/>
      <c r="I7" s="92"/>
      <c r="J7" s="92"/>
      <c r="K7" s="92"/>
    </row>
    <row r="8" customFormat="false" ht="16.5" hidden="false" customHeight="true" outlineLevel="0" collapsed="false">
      <c r="A8" s="90"/>
      <c r="G8" s="93" t="s">
        <v>8</v>
      </c>
      <c r="H8" s="93"/>
      <c r="I8" s="93"/>
      <c r="J8" s="93"/>
      <c r="K8" s="93"/>
      <c r="V8" s="94"/>
    </row>
    <row r="9" customFormat="false" ht="27.75" hidden="false" customHeight="true" outlineLevel="0" collapsed="false">
      <c r="A9" s="95" t="s">
        <v>116</v>
      </c>
      <c r="B9" s="96" t="s">
        <v>117</v>
      </c>
      <c r="C9" s="96" t="s">
        <v>118</v>
      </c>
      <c r="D9" s="97" t="s">
        <v>119</v>
      </c>
      <c r="E9" s="98" t="s">
        <v>120</v>
      </c>
      <c r="F9" s="99" t="s">
        <v>121</v>
      </c>
      <c r="G9" s="100" t="s">
        <v>122</v>
      </c>
      <c r="H9" s="101" t="s">
        <v>123</v>
      </c>
      <c r="I9" s="101" t="s">
        <v>123</v>
      </c>
      <c r="J9" s="101" t="s">
        <v>123</v>
      </c>
      <c r="K9" s="101" t="s">
        <v>123</v>
      </c>
      <c r="L9" s="101" t="s">
        <v>123</v>
      </c>
      <c r="M9" s="101" t="s">
        <v>123</v>
      </c>
      <c r="N9" s="101" t="s">
        <v>123</v>
      </c>
      <c r="O9" s="101" t="s">
        <v>123</v>
      </c>
      <c r="P9" s="101" t="s">
        <v>123</v>
      </c>
      <c r="Q9" s="101" t="s">
        <v>123</v>
      </c>
      <c r="R9" s="101" t="s">
        <v>124</v>
      </c>
      <c r="S9" s="101" t="s">
        <v>125</v>
      </c>
      <c r="T9" s="101" t="s">
        <v>126</v>
      </c>
      <c r="U9" s="102"/>
      <c r="V9" s="103" t="s">
        <v>127</v>
      </c>
    </row>
    <row r="10" customFormat="false" ht="16.5" hidden="false" customHeight="true" outlineLevel="0" collapsed="false">
      <c r="A10" s="95"/>
      <c r="B10" s="96"/>
      <c r="C10" s="96"/>
      <c r="D10" s="104"/>
      <c r="E10" s="105" t="str">
        <f aca="false">IFERROR((E12*B12+E28*B28+E42*B42+#REF!*#REF!)/SUM(B12:B56),"")</f>
        <v/>
      </c>
      <c r="F10" s="105"/>
      <c r="G10" s="106"/>
      <c r="H10" s="107"/>
      <c r="I10" s="108"/>
      <c r="J10" s="108"/>
      <c r="K10" s="108"/>
      <c r="L10" s="108"/>
      <c r="M10" s="108"/>
      <c r="N10" s="108"/>
      <c r="O10" s="108"/>
      <c r="P10" s="108"/>
      <c r="Q10" s="108"/>
      <c r="R10" s="102"/>
      <c r="S10" s="102"/>
      <c r="T10" s="109"/>
      <c r="U10" s="109"/>
      <c r="V10" s="110"/>
    </row>
    <row r="11" customFormat="false" ht="16.5" hidden="false" customHeight="true" outlineLevel="0" collapsed="false">
      <c r="A11" s="111" t="s">
        <v>128</v>
      </c>
      <c r="B11" s="112" t="n">
        <f aca="false">B12+B28+B42</f>
        <v>30</v>
      </c>
      <c r="C11" s="113"/>
      <c r="D11" s="113"/>
      <c r="E11" s="105"/>
      <c r="F11" s="105"/>
      <c r="G11" s="114"/>
      <c r="H11" s="115"/>
      <c r="I11" s="116"/>
      <c r="J11" s="116"/>
      <c r="K11" s="116"/>
      <c r="L11" s="116"/>
      <c r="M11" s="116"/>
      <c r="N11" s="116"/>
      <c r="O11" s="116"/>
      <c r="P11" s="116"/>
      <c r="Q11" s="116"/>
      <c r="R11" s="109"/>
      <c r="S11" s="117"/>
      <c r="T11" s="109"/>
      <c r="U11" s="109"/>
      <c r="V11" s="110"/>
    </row>
    <row r="12" customFormat="false" ht="16.5" hidden="false" customHeight="true" outlineLevel="0" collapsed="false">
      <c r="A12" s="118" t="s">
        <v>129</v>
      </c>
      <c r="B12" s="119" t="n">
        <v>12</v>
      </c>
      <c r="C12" s="120"/>
      <c r="D12" s="120"/>
      <c r="E12" s="121" t="n">
        <f aca="false">IFERROR((G13*D13+G16*D16)/100,"")</f>
        <v>13.5243835616438</v>
      </c>
      <c r="F12" s="121"/>
      <c r="G12" s="114"/>
      <c r="H12" s="115"/>
      <c r="I12" s="116"/>
      <c r="J12" s="116"/>
      <c r="K12" s="116"/>
      <c r="L12" s="116"/>
      <c r="M12" s="116"/>
      <c r="N12" s="116"/>
      <c r="O12" s="116"/>
      <c r="P12" s="116"/>
      <c r="Q12" s="116"/>
      <c r="R12" s="109"/>
      <c r="S12" s="109"/>
      <c r="T12" s="109"/>
      <c r="U12" s="109"/>
      <c r="V12" s="110"/>
    </row>
    <row r="13" customFormat="false" ht="16.5" hidden="false" customHeight="true" outlineLevel="0" collapsed="false">
      <c r="A13" s="122" t="s">
        <v>130</v>
      </c>
      <c r="B13" s="123"/>
      <c r="C13" s="123"/>
      <c r="D13" s="123" t="n">
        <v>40</v>
      </c>
      <c r="E13" s="102"/>
      <c r="F13" s="124"/>
      <c r="G13" s="125" t="n">
        <f aca="false">G14</f>
        <v>14.5</v>
      </c>
      <c r="H13" s="115"/>
      <c r="I13" s="116"/>
      <c r="J13" s="116"/>
      <c r="K13" s="116"/>
      <c r="L13" s="116"/>
      <c r="M13" s="116"/>
      <c r="N13" s="116"/>
      <c r="O13" s="116"/>
      <c r="P13" s="116"/>
      <c r="Q13" s="116"/>
      <c r="R13" s="109"/>
      <c r="S13" s="109"/>
      <c r="T13" s="102"/>
      <c r="U13" s="109"/>
      <c r="V13" s="126"/>
    </row>
    <row r="14" customFormat="false" ht="18" hidden="false" customHeight="true" outlineLevel="1" collapsed="false">
      <c r="A14" s="127" t="s">
        <v>131</v>
      </c>
      <c r="B14" s="128"/>
      <c r="C14" s="128" t="n">
        <f aca="false">IF(G14="","",V14)</f>
        <v>16</v>
      </c>
      <c r="D14" s="128"/>
      <c r="E14" s="102" t="s">
        <v>132</v>
      </c>
      <c r="F14" s="129" t="s">
        <v>133</v>
      </c>
      <c r="G14" s="130" t="n">
        <f aca="false">IF(COUNTA(H14:Q14)=0,"",AVERAGE(H14:Q14))</f>
        <v>14.5</v>
      </c>
      <c r="H14" s="131" t="n">
        <v>14.5</v>
      </c>
      <c r="I14" s="132"/>
      <c r="J14" s="132"/>
      <c r="K14" s="132"/>
      <c r="L14" s="132"/>
      <c r="M14" s="132"/>
      <c r="N14" s="132"/>
      <c r="O14" s="132"/>
      <c r="P14" s="132"/>
      <c r="Q14" s="132"/>
      <c r="R14" s="102" t="n">
        <f aca="false">IFERROR(G14*C14,"")</f>
        <v>232</v>
      </c>
      <c r="S14" s="133" t="s">
        <v>134</v>
      </c>
      <c r="T14" s="102" t="s">
        <v>135</v>
      </c>
      <c r="U14" s="109" t="s">
        <v>26</v>
      </c>
      <c r="V14" s="126" t="n">
        <v>16</v>
      </c>
    </row>
    <row r="15" customFormat="false" ht="16.5" hidden="false" customHeight="true" outlineLevel="1" collapsed="false">
      <c r="A15" s="127" t="s">
        <v>136</v>
      </c>
      <c r="B15" s="128"/>
      <c r="C15" s="128" t="n">
        <f aca="false">IF(G15="","",V15)</f>
        <v>33</v>
      </c>
      <c r="D15" s="128"/>
      <c r="E15" s="102" t="s">
        <v>132</v>
      </c>
      <c r="F15" s="129" t="s">
        <v>137</v>
      </c>
      <c r="G15" s="130" t="n">
        <f aca="false">IF(COUNTA(H15:Q15)=0,"",AVERAGE(H15:Q15))</f>
        <v>14.5</v>
      </c>
      <c r="H15" s="131" t="n">
        <v>14.5</v>
      </c>
      <c r="I15" s="132"/>
      <c r="J15" s="132"/>
      <c r="K15" s="132"/>
      <c r="L15" s="132"/>
      <c r="M15" s="132"/>
      <c r="N15" s="132"/>
      <c r="O15" s="132"/>
      <c r="P15" s="132"/>
      <c r="Q15" s="132"/>
      <c r="R15" s="102" t="n">
        <f aca="false">IFERROR(G15*C15,"")</f>
        <v>478.5</v>
      </c>
      <c r="S15" s="133" t="s">
        <v>138</v>
      </c>
      <c r="T15" s="102" t="s">
        <v>135</v>
      </c>
      <c r="U15" s="109" t="s">
        <v>26</v>
      </c>
      <c r="V15" s="126" t="n">
        <v>33</v>
      </c>
    </row>
    <row r="16" customFormat="false" ht="16.5" hidden="false" customHeight="true" outlineLevel="0" collapsed="false">
      <c r="A16" s="134" t="s">
        <v>139</v>
      </c>
      <c r="B16" s="135"/>
      <c r="C16" s="135"/>
      <c r="D16" s="135" t="n">
        <v>60</v>
      </c>
      <c r="E16" s="108"/>
      <c r="F16" s="136"/>
      <c r="G16" s="125" t="n">
        <f aca="false">IFERROR(SUMPRODUCT(G17:G27,C17:C27)/SUM(C17:C27),"")</f>
        <v>12.8739726027397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08"/>
      <c r="R16" s="102"/>
      <c r="S16" s="109"/>
      <c r="T16" s="102"/>
      <c r="U16" s="109"/>
      <c r="V16" s="126"/>
    </row>
    <row r="17" customFormat="false" ht="16.5" hidden="false" customHeight="true" outlineLevel="0" collapsed="false">
      <c r="A17" s="127" t="s">
        <v>140</v>
      </c>
      <c r="B17" s="128"/>
      <c r="C17" s="128" t="n">
        <f aca="false">IF(G17="","",V17)</f>
        <v>12</v>
      </c>
      <c r="D17" s="128"/>
      <c r="E17" s="137" t="s">
        <v>123</v>
      </c>
      <c r="F17" s="129" t="s">
        <v>141</v>
      </c>
      <c r="G17" s="130" t="n">
        <f aca="false">IF(COUNTA(H17:Q17)=0,"",AVERAGE(H17:Q17))</f>
        <v>18.9</v>
      </c>
      <c r="H17" s="131" t="n">
        <v>18.9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02" t="n">
        <f aca="false">IFERROR(G17*C17,"")</f>
        <v>226.8</v>
      </c>
      <c r="S17" s="133" t="s">
        <v>142</v>
      </c>
      <c r="T17" s="102" t="s">
        <v>135</v>
      </c>
      <c r="U17" s="139" t="s">
        <v>26</v>
      </c>
      <c r="V17" s="140" t="n">
        <v>12</v>
      </c>
    </row>
    <row r="18" customFormat="false" ht="16.5" hidden="false" customHeight="true" outlineLevel="0" collapsed="false">
      <c r="A18" s="127" t="s">
        <v>143</v>
      </c>
      <c r="B18" s="128"/>
      <c r="C18" s="128" t="n">
        <f aca="false">IF(G18="","",V18)</f>
        <v>12</v>
      </c>
      <c r="D18" s="128"/>
      <c r="E18" s="137" t="s">
        <v>123</v>
      </c>
      <c r="F18" s="129" t="s">
        <v>144</v>
      </c>
      <c r="G18" s="130" t="n">
        <f aca="false">IF(COUNTA(H18:Q18)=0,"",AVERAGE(H18:Q18))</f>
        <v>10</v>
      </c>
      <c r="H18" s="131" t="n">
        <v>10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02" t="n">
        <f aca="false">IFERROR(G18*C18,"")</f>
        <v>120</v>
      </c>
      <c r="S18" s="133" t="s">
        <v>145</v>
      </c>
      <c r="T18" s="102" t="s">
        <v>135</v>
      </c>
      <c r="U18" s="139" t="s">
        <v>26</v>
      </c>
      <c r="V18" s="140" t="n">
        <v>12</v>
      </c>
    </row>
    <row r="19" customFormat="false" ht="16.5" hidden="false" customHeight="true" outlineLevel="0" collapsed="false">
      <c r="A19" s="127" t="s">
        <v>146</v>
      </c>
      <c r="B19" s="128"/>
      <c r="C19" s="128" t="n">
        <f aca="false">IF(G19="","",V19)</f>
        <v>8</v>
      </c>
      <c r="D19" s="128"/>
      <c r="E19" s="137" t="s">
        <v>123</v>
      </c>
      <c r="F19" s="129" t="s">
        <v>147</v>
      </c>
      <c r="G19" s="130" t="n">
        <f aca="false">IF(COUNTA(H19:Q19)=0,"",AVERAGE(H19:Q19))</f>
        <v>10</v>
      </c>
      <c r="H19" s="131" t="n">
        <v>10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02" t="n">
        <f aca="false">IFERROR(G19*C19,"")</f>
        <v>80</v>
      </c>
      <c r="S19" s="133" t="s">
        <v>142</v>
      </c>
      <c r="T19" s="102" t="s">
        <v>135</v>
      </c>
      <c r="U19" s="139" t="s">
        <v>26</v>
      </c>
      <c r="V19" s="140" t="n">
        <v>8</v>
      </c>
    </row>
    <row r="20" customFormat="false" ht="16.5" hidden="false" customHeight="true" outlineLevel="0" collapsed="false">
      <c r="A20" s="127" t="s">
        <v>148</v>
      </c>
      <c r="B20" s="128"/>
      <c r="C20" s="128" t="n">
        <f aca="false">IF(G20="","",V20)</f>
        <v>8</v>
      </c>
      <c r="D20" s="128"/>
      <c r="E20" s="137" t="s">
        <v>123</v>
      </c>
      <c r="F20" s="129" t="s">
        <v>149</v>
      </c>
      <c r="G20" s="130" t="n">
        <f aca="false">IF(COUNTA(H20:Q20)=0,"",AVERAGE(H20:Q20))</f>
        <v>13.5</v>
      </c>
      <c r="H20" s="131" t="n">
        <v>13.5</v>
      </c>
      <c r="I20" s="138"/>
      <c r="J20" s="138"/>
      <c r="K20" s="138"/>
      <c r="L20" s="138"/>
      <c r="M20" s="138"/>
      <c r="N20" s="138"/>
      <c r="O20" s="138"/>
      <c r="P20" s="138"/>
      <c r="Q20" s="138"/>
      <c r="R20" s="102" t="n">
        <f aca="false">IFERROR(G20*C20,"")</f>
        <v>108</v>
      </c>
      <c r="S20" s="133" t="s">
        <v>150</v>
      </c>
      <c r="T20" s="102" t="s">
        <v>135</v>
      </c>
      <c r="U20" s="139" t="s">
        <v>26</v>
      </c>
      <c r="V20" s="140" t="n">
        <v>8</v>
      </c>
    </row>
    <row r="21" customFormat="false" ht="16.5" hidden="false" customHeight="true" outlineLevel="0" collapsed="false">
      <c r="A21" s="127" t="s">
        <v>151</v>
      </c>
      <c r="B21" s="128"/>
      <c r="C21" s="128" t="n">
        <f aca="false">IF(G21="","",V21)</f>
        <v>10</v>
      </c>
      <c r="D21" s="128"/>
      <c r="E21" s="137" t="s">
        <v>123</v>
      </c>
      <c r="F21" s="129" t="s">
        <v>152</v>
      </c>
      <c r="G21" s="130" t="n">
        <f aca="false">IF(COUNTA(H21:Q21)=0,"",AVERAGE(H21:Q21))</f>
        <v>17.5</v>
      </c>
      <c r="H21" s="131" t="n">
        <v>17.5</v>
      </c>
      <c r="I21" s="138"/>
      <c r="J21" s="138"/>
      <c r="K21" s="138"/>
      <c r="L21" s="138"/>
      <c r="M21" s="138"/>
      <c r="N21" s="138"/>
      <c r="O21" s="138"/>
      <c r="P21" s="138"/>
      <c r="Q21" s="138"/>
      <c r="R21" s="102" t="n">
        <f aca="false">IFERROR(G21*C21,"")</f>
        <v>175</v>
      </c>
      <c r="S21" s="133" t="s">
        <v>153</v>
      </c>
      <c r="T21" s="102" t="s">
        <v>135</v>
      </c>
      <c r="U21" s="139" t="s">
        <v>26</v>
      </c>
      <c r="V21" s="140" t="n">
        <v>10</v>
      </c>
    </row>
    <row r="22" customFormat="false" ht="16.5" hidden="false" customHeight="true" outlineLevel="0" collapsed="false">
      <c r="A22" s="127" t="s">
        <v>154</v>
      </c>
      <c r="B22" s="128"/>
      <c r="C22" s="128" t="n">
        <f aca="false">IF(G22="","",V22)</f>
        <v>6</v>
      </c>
      <c r="D22" s="128"/>
      <c r="E22" s="137" t="s">
        <v>123</v>
      </c>
      <c r="F22" s="129" t="s">
        <v>155</v>
      </c>
      <c r="G22" s="130" t="n">
        <f aca="false">IF(COUNTA(H22:Q22)=0,"",AVERAGE(H22:Q22))</f>
        <v>10</v>
      </c>
      <c r="H22" s="131" t="n">
        <v>10</v>
      </c>
      <c r="I22" s="138"/>
      <c r="J22" s="138"/>
      <c r="K22" s="138"/>
      <c r="L22" s="138"/>
      <c r="M22" s="138"/>
      <c r="N22" s="138"/>
      <c r="O22" s="138"/>
      <c r="P22" s="138"/>
      <c r="Q22" s="138"/>
      <c r="R22" s="102" t="n">
        <f aca="false">IFERROR(G22*C22,"")</f>
        <v>60</v>
      </c>
      <c r="S22" s="133" t="s">
        <v>156</v>
      </c>
      <c r="T22" s="102" t="s">
        <v>135</v>
      </c>
      <c r="U22" s="139" t="s">
        <v>26</v>
      </c>
      <c r="V22" s="140" t="n">
        <v>6</v>
      </c>
    </row>
    <row r="23" customFormat="false" ht="16.5" hidden="false" customHeight="true" outlineLevel="0" collapsed="false">
      <c r="A23" s="127" t="s">
        <v>157</v>
      </c>
      <c r="B23" s="128"/>
      <c r="C23" s="128" t="n">
        <f aca="false">IF(G23="","",V23)</f>
        <v>3</v>
      </c>
      <c r="D23" s="128"/>
      <c r="E23" s="137" t="s">
        <v>123</v>
      </c>
      <c r="F23" s="129" t="s">
        <v>158</v>
      </c>
      <c r="G23" s="130" t="n">
        <f aca="false">IF(COUNTA(H23:Q23)=0,"",AVERAGE(H23:Q23))</f>
        <v>10</v>
      </c>
      <c r="H23" s="141" t="n">
        <v>10</v>
      </c>
      <c r="I23" s="138"/>
      <c r="J23" s="138"/>
      <c r="K23" s="138"/>
      <c r="L23" s="138"/>
      <c r="M23" s="138"/>
      <c r="N23" s="138"/>
      <c r="O23" s="138"/>
      <c r="P23" s="138"/>
      <c r="Q23" s="138"/>
      <c r="R23" s="102" t="n">
        <f aca="false">IFERROR(G23*C23,"")</f>
        <v>30</v>
      </c>
      <c r="S23" s="133" t="s">
        <v>159</v>
      </c>
      <c r="T23" s="102" t="s">
        <v>135</v>
      </c>
      <c r="U23" s="139" t="s">
        <v>26</v>
      </c>
      <c r="V23" s="140" t="n">
        <v>3</v>
      </c>
    </row>
    <row r="24" customFormat="false" ht="16.5" hidden="false" customHeight="true" outlineLevel="0" collapsed="false">
      <c r="A24" s="127" t="s">
        <v>160</v>
      </c>
      <c r="B24" s="128"/>
      <c r="C24" s="128" t="n">
        <f aca="false">IF(G24="","",V24)</f>
        <v>3</v>
      </c>
      <c r="D24" s="128"/>
      <c r="E24" s="137" t="s">
        <v>123</v>
      </c>
      <c r="F24" s="129" t="s">
        <v>161</v>
      </c>
      <c r="G24" s="130" t="n">
        <f aca="false">IF(COUNTA(H24:Q24)=0,"",AVERAGE(H24:Q24))</f>
        <v>10</v>
      </c>
      <c r="H24" s="141" t="n">
        <v>10</v>
      </c>
      <c r="I24" s="138"/>
      <c r="J24" s="138"/>
      <c r="K24" s="138"/>
      <c r="L24" s="138"/>
      <c r="M24" s="138"/>
      <c r="N24" s="138"/>
      <c r="O24" s="138"/>
      <c r="P24" s="138"/>
      <c r="Q24" s="138"/>
      <c r="R24" s="102" t="n">
        <f aca="false">IFERROR(G24*C24,"")</f>
        <v>30</v>
      </c>
      <c r="S24" s="133" t="s">
        <v>162</v>
      </c>
      <c r="T24" s="102" t="s">
        <v>135</v>
      </c>
      <c r="U24" s="139" t="s">
        <v>26</v>
      </c>
      <c r="V24" s="140" t="n">
        <v>3</v>
      </c>
    </row>
    <row r="25" customFormat="false" ht="16.5" hidden="false" customHeight="true" outlineLevel="0" collapsed="false">
      <c r="A25" s="142" t="s">
        <v>163</v>
      </c>
      <c r="B25" s="143"/>
      <c r="C25" s="128" t="n">
        <f aca="false">IF(G25="","",V25)</f>
        <v>2</v>
      </c>
      <c r="D25" s="143"/>
      <c r="E25" s="137" t="s">
        <v>123</v>
      </c>
      <c r="F25" s="129" t="s">
        <v>164</v>
      </c>
      <c r="G25" s="130" t="n">
        <f aca="false">IF(COUNTA(H25:Q25)=0,"",AVERAGE(H25:Q25))</f>
        <v>10</v>
      </c>
      <c r="H25" s="141" t="n">
        <v>10</v>
      </c>
      <c r="I25" s="138"/>
      <c r="J25" s="138"/>
      <c r="K25" s="138"/>
      <c r="L25" s="138"/>
      <c r="M25" s="138"/>
      <c r="N25" s="138"/>
      <c r="O25" s="138"/>
      <c r="P25" s="138"/>
      <c r="Q25" s="138"/>
      <c r="R25" s="102" t="n">
        <f aca="false">IFERROR(G25*C25,"")</f>
        <v>20</v>
      </c>
      <c r="S25" s="133" t="s">
        <v>165</v>
      </c>
      <c r="T25" s="102" t="s">
        <v>135</v>
      </c>
      <c r="U25" s="139"/>
      <c r="V25" s="140" t="n">
        <v>2</v>
      </c>
    </row>
    <row r="26" customFormat="false" ht="16.5" hidden="false" customHeight="true" outlineLevel="0" collapsed="false">
      <c r="A26" s="142" t="s">
        <v>166</v>
      </c>
      <c r="B26" s="143"/>
      <c r="C26" s="128" t="n">
        <f aca="false">IF(G26="","",V26)</f>
        <v>5</v>
      </c>
      <c r="D26" s="143"/>
      <c r="E26" s="137" t="s">
        <v>123</v>
      </c>
      <c r="F26" s="129" t="s">
        <v>167</v>
      </c>
      <c r="G26" s="130" t="n">
        <f aca="false">IF(COUNTA(H26:Q26)=0,"",AVERAGE(H26:Q26))</f>
        <v>10</v>
      </c>
      <c r="H26" s="141" t="n">
        <v>10</v>
      </c>
      <c r="I26" s="138"/>
      <c r="J26" s="138"/>
      <c r="K26" s="138"/>
      <c r="L26" s="138"/>
      <c r="M26" s="138"/>
      <c r="N26" s="138"/>
      <c r="O26" s="138"/>
      <c r="P26" s="138"/>
      <c r="Q26" s="138"/>
      <c r="R26" s="102" t="n">
        <f aca="false">IFERROR(G26*C26,"")</f>
        <v>50</v>
      </c>
      <c r="S26" s="133" t="s">
        <v>168</v>
      </c>
      <c r="T26" s="102" t="s">
        <v>135</v>
      </c>
      <c r="U26" s="139"/>
      <c r="V26" s="140" t="n">
        <v>5</v>
      </c>
    </row>
    <row r="27" customFormat="false" ht="16.5" hidden="false" customHeight="true" outlineLevel="0" collapsed="false">
      <c r="A27" s="142" t="s">
        <v>169</v>
      </c>
      <c r="B27" s="143"/>
      <c r="C27" s="128" t="n">
        <f aca="false">IF(G27="","",V27)</f>
        <v>4</v>
      </c>
      <c r="D27" s="143"/>
      <c r="E27" s="137" t="s">
        <v>123</v>
      </c>
      <c r="F27" s="129" t="s">
        <v>170</v>
      </c>
      <c r="G27" s="130" t="n">
        <f aca="false">IF(COUNTA(H27:Q27)=0,"",AVERAGE(H27:Q27))</f>
        <v>10</v>
      </c>
      <c r="H27" s="141" t="n">
        <v>10</v>
      </c>
      <c r="I27" s="138"/>
      <c r="J27" s="138"/>
      <c r="K27" s="138"/>
      <c r="L27" s="138"/>
      <c r="M27" s="138"/>
      <c r="N27" s="138"/>
      <c r="O27" s="138"/>
      <c r="P27" s="138"/>
      <c r="Q27" s="138"/>
      <c r="R27" s="102" t="n">
        <f aca="false">IFERROR(G27*C27,"")</f>
        <v>40</v>
      </c>
      <c r="S27" s="133" t="s">
        <v>168</v>
      </c>
      <c r="T27" s="102" t="s">
        <v>135</v>
      </c>
      <c r="U27" s="139" t="s">
        <v>26</v>
      </c>
      <c r="V27" s="144" t="n">
        <v>4</v>
      </c>
    </row>
    <row r="28" customFormat="false" ht="16.5" hidden="false" customHeight="true" outlineLevel="0" collapsed="false">
      <c r="A28" s="145" t="s">
        <v>171</v>
      </c>
      <c r="B28" s="146" t="n">
        <v>8</v>
      </c>
      <c r="C28" s="120"/>
      <c r="D28" s="120"/>
      <c r="E28" s="121" t="n">
        <f aca="false">IFERROR((G29*D29+G31*D31)/100,"")</f>
        <v>10.1959183673469</v>
      </c>
      <c r="F28" s="121"/>
      <c r="G28" s="147"/>
      <c r="H28" s="107"/>
      <c r="I28" s="108"/>
      <c r="J28" s="108"/>
      <c r="K28" s="108"/>
      <c r="L28" s="108"/>
      <c r="M28" s="108"/>
      <c r="N28" s="108"/>
      <c r="O28" s="108"/>
      <c r="P28" s="108"/>
      <c r="Q28" s="108"/>
      <c r="R28" s="102"/>
      <c r="S28" s="109"/>
      <c r="T28" s="102"/>
      <c r="U28" s="109"/>
      <c r="V28" s="110"/>
    </row>
    <row r="29" customFormat="false" ht="16.5" hidden="false" customHeight="true" outlineLevel="0" collapsed="false">
      <c r="A29" s="122" t="s">
        <v>172</v>
      </c>
      <c r="B29" s="123"/>
      <c r="C29" s="123"/>
      <c r="D29" s="123" t="n">
        <v>40</v>
      </c>
      <c r="E29" s="102"/>
      <c r="F29" s="148"/>
      <c r="G29" s="149" t="n">
        <f aca="false">G30</f>
        <v>10</v>
      </c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2"/>
      <c r="S29" s="109"/>
      <c r="T29" s="102"/>
      <c r="U29" s="109"/>
      <c r="V29" s="126"/>
    </row>
    <row r="30" customFormat="false" ht="16.5" hidden="false" customHeight="true" outlineLevel="1" collapsed="false">
      <c r="A30" s="150" t="s">
        <v>173</v>
      </c>
      <c r="B30" s="128"/>
      <c r="C30" s="128" t="n">
        <f aca="false">IF(G30="","",V30)</f>
        <v>33</v>
      </c>
      <c r="D30" s="128"/>
      <c r="E30" s="151" t="s">
        <v>174</v>
      </c>
      <c r="F30" s="152" t="s">
        <v>175</v>
      </c>
      <c r="G30" s="130" t="n">
        <f aca="false">IF(COUNTA(H30:Q30)=0,"",AVERAGE(H30:Q30))</f>
        <v>10</v>
      </c>
      <c r="H30" s="153" t="n">
        <v>10</v>
      </c>
      <c r="I30" s="154"/>
      <c r="J30" s="154"/>
      <c r="K30" s="154"/>
      <c r="L30" s="154"/>
      <c r="M30" s="154"/>
      <c r="N30" s="154"/>
      <c r="O30" s="154"/>
      <c r="P30" s="154"/>
      <c r="Q30" s="154"/>
      <c r="R30" s="102" t="n">
        <f aca="false">IFERROR(G30*C30,"")</f>
        <v>330</v>
      </c>
      <c r="S30" s="133" t="s">
        <v>176</v>
      </c>
      <c r="T30" s="109" t="s">
        <v>135</v>
      </c>
      <c r="U30" s="109" t="s">
        <v>27</v>
      </c>
      <c r="V30" s="155" t="n">
        <v>33</v>
      </c>
    </row>
    <row r="31" customFormat="false" ht="16.5" hidden="false" customHeight="true" outlineLevel="0" collapsed="false">
      <c r="A31" s="134" t="s">
        <v>177</v>
      </c>
      <c r="B31" s="135"/>
      <c r="C31" s="135"/>
      <c r="D31" s="135" t="n">
        <v>60</v>
      </c>
      <c r="E31" s="109"/>
      <c r="F31" s="124"/>
      <c r="G31" s="125" t="n">
        <f aca="false">IFERROR(SUMPRODUCT(G32:G41,C32:C41)/SUM(C32:C41),"")</f>
        <v>10.3265306122449</v>
      </c>
      <c r="H31" s="115"/>
      <c r="I31" s="116"/>
      <c r="J31" s="116"/>
      <c r="K31" s="116"/>
      <c r="L31" s="116"/>
      <c r="M31" s="116"/>
      <c r="N31" s="116"/>
      <c r="O31" s="116"/>
      <c r="P31" s="116"/>
      <c r="Q31" s="116"/>
      <c r="R31" s="109"/>
      <c r="S31" s="109"/>
      <c r="T31" s="109"/>
      <c r="U31" s="109"/>
      <c r="V31" s="126"/>
    </row>
    <row r="32" customFormat="false" ht="16.5" hidden="false" customHeight="true" outlineLevel="0" collapsed="false">
      <c r="A32" s="127" t="s">
        <v>140</v>
      </c>
      <c r="B32" s="128"/>
      <c r="C32" s="128" t="n">
        <f aca="false">IF(G32="","",V32)</f>
        <v>4</v>
      </c>
      <c r="D32" s="128"/>
      <c r="E32" s="137" t="s">
        <v>123</v>
      </c>
      <c r="F32" s="129" t="s">
        <v>141</v>
      </c>
      <c r="G32" s="130" t="n">
        <f aca="false">IF(COUNTA(H32:Q32)=0,"",AVERAGE(H32:Q32))</f>
        <v>14</v>
      </c>
      <c r="H32" s="153" t="n">
        <v>14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02" t="n">
        <f aca="false">IFERROR(G32*C32,"")</f>
        <v>56</v>
      </c>
      <c r="S32" s="133" t="s">
        <v>142</v>
      </c>
      <c r="T32" s="102" t="s">
        <v>135</v>
      </c>
      <c r="U32" s="109" t="s">
        <v>27</v>
      </c>
      <c r="V32" s="156" t="n">
        <v>4</v>
      </c>
    </row>
    <row r="33" customFormat="false" ht="16.5" hidden="false" customHeight="true" outlineLevel="0" collapsed="false">
      <c r="A33" s="127" t="s">
        <v>146</v>
      </c>
      <c r="B33" s="128"/>
      <c r="C33" s="128" t="n">
        <f aca="false">IF(G33="","",V33)</f>
        <v>4</v>
      </c>
      <c r="D33" s="128"/>
      <c r="E33" s="137" t="s">
        <v>123</v>
      </c>
      <c r="F33" s="129" t="s">
        <v>147</v>
      </c>
      <c r="G33" s="130" t="n">
        <f aca="false">IF(COUNTA(H33:Q33)=0,"",AVERAGE(H33:Q33))</f>
        <v>10</v>
      </c>
      <c r="H33" s="153" t="n">
        <v>10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02" t="n">
        <f aca="false">IFERROR(G33*C33,"")</f>
        <v>40</v>
      </c>
      <c r="S33" s="133" t="s">
        <v>142</v>
      </c>
      <c r="T33" s="102" t="s">
        <v>135</v>
      </c>
      <c r="U33" s="109" t="s">
        <v>27</v>
      </c>
      <c r="V33" s="140" t="n">
        <v>4</v>
      </c>
    </row>
    <row r="34" customFormat="false" ht="16.5" hidden="false" customHeight="true" outlineLevel="0" collapsed="false">
      <c r="A34" s="127" t="s">
        <v>148</v>
      </c>
      <c r="B34" s="128"/>
      <c r="C34" s="128" t="n">
        <f aca="false">IF(G34="","",V34)</f>
        <v>5</v>
      </c>
      <c r="D34" s="128"/>
      <c r="E34" s="137" t="s">
        <v>123</v>
      </c>
      <c r="F34" s="129" t="s">
        <v>149</v>
      </c>
      <c r="G34" s="130" t="n">
        <f aca="false">IF(COUNTA(H34:Q34)=0,"",AVERAGE(H34:Q34))</f>
        <v>10</v>
      </c>
      <c r="H34" s="153" t="n">
        <v>10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02" t="n">
        <f aca="false">IFERROR(G34*C34,"")</f>
        <v>50</v>
      </c>
      <c r="S34" s="133" t="s">
        <v>150</v>
      </c>
      <c r="T34" s="102" t="s">
        <v>135</v>
      </c>
      <c r="U34" s="109" t="s">
        <v>27</v>
      </c>
      <c r="V34" s="140" t="n">
        <v>5</v>
      </c>
    </row>
    <row r="35" customFormat="false" ht="16.5" hidden="false" customHeight="true" outlineLevel="0" collapsed="false">
      <c r="A35" s="127" t="s">
        <v>178</v>
      </c>
      <c r="B35" s="128"/>
      <c r="C35" s="128" t="n">
        <f aca="false">IF(G35="","",V35)</f>
        <v>5</v>
      </c>
      <c r="D35" s="128"/>
      <c r="E35" s="137" t="s">
        <v>123</v>
      </c>
      <c r="F35" s="129" t="s">
        <v>179</v>
      </c>
      <c r="G35" s="130" t="n">
        <f aca="false">IF(COUNTA(H35:Q35)=0,"",AVERAGE(H35:Q35))</f>
        <v>10</v>
      </c>
      <c r="H35" s="153" t="n">
        <v>10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02" t="n">
        <f aca="false">IFERROR(G35*C35,"")</f>
        <v>50</v>
      </c>
      <c r="S35" s="133" t="s">
        <v>180</v>
      </c>
      <c r="T35" s="102" t="s">
        <v>135</v>
      </c>
      <c r="U35" s="109" t="s">
        <v>27</v>
      </c>
      <c r="V35" s="140" t="n">
        <v>5</v>
      </c>
    </row>
    <row r="36" customFormat="false" ht="16.5" hidden="false" customHeight="true" outlineLevel="0" collapsed="false">
      <c r="A36" s="127" t="s">
        <v>157</v>
      </c>
      <c r="B36" s="128"/>
      <c r="C36" s="128" t="n">
        <f aca="false">IF(G36="","",V36)</f>
        <v>5</v>
      </c>
      <c r="D36" s="128"/>
      <c r="E36" s="137" t="s">
        <v>123</v>
      </c>
      <c r="F36" s="129" t="s">
        <v>158</v>
      </c>
      <c r="G36" s="130" t="n">
        <f aca="false">IF(COUNTA(H36:Q36)=0,"",AVERAGE(H36:Q36))</f>
        <v>10</v>
      </c>
      <c r="H36" s="153" t="n">
        <v>10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02" t="n">
        <f aca="false">IFERROR(G36*C36,"")</f>
        <v>50</v>
      </c>
      <c r="S36" s="133" t="s">
        <v>159</v>
      </c>
      <c r="T36" s="102" t="s">
        <v>135</v>
      </c>
      <c r="U36" s="109" t="s">
        <v>27</v>
      </c>
      <c r="V36" s="140" t="n">
        <v>5</v>
      </c>
    </row>
    <row r="37" customFormat="false" ht="16.5" hidden="false" customHeight="true" outlineLevel="0" collapsed="false">
      <c r="A37" s="127" t="s">
        <v>160</v>
      </c>
      <c r="B37" s="128"/>
      <c r="C37" s="128" t="n">
        <f aca="false">IF(G37="","",V37)</f>
        <v>5</v>
      </c>
      <c r="D37" s="128"/>
      <c r="E37" s="137" t="s">
        <v>123</v>
      </c>
      <c r="F37" s="129" t="s">
        <v>161</v>
      </c>
      <c r="G37" s="130" t="n">
        <f aca="false">IF(COUNTA(H37:Q37)=0,"",AVERAGE(H37:Q37))</f>
        <v>10</v>
      </c>
      <c r="H37" s="141" t="n">
        <v>10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02" t="n">
        <f aca="false">IFERROR(G37*C37,"")</f>
        <v>50</v>
      </c>
      <c r="S37" s="133" t="s">
        <v>162</v>
      </c>
      <c r="T37" s="102" t="s">
        <v>135</v>
      </c>
      <c r="U37" s="109" t="s">
        <v>27</v>
      </c>
      <c r="V37" s="140" t="n">
        <v>5</v>
      </c>
    </row>
    <row r="38" customFormat="false" ht="16.5" hidden="false" customHeight="true" outlineLevel="0" collapsed="false">
      <c r="A38" s="142" t="s">
        <v>163</v>
      </c>
      <c r="B38" s="128"/>
      <c r="C38" s="128" t="n">
        <f aca="false">IF(G38="","",V38)</f>
        <v>3</v>
      </c>
      <c r="D38" s="128"/>
      <c r="E38" s="137" t="s">
        <v>123</v>
      </c>
      <c r="F38" s="129" t="s">
        <v>164</v>
      </c>
      <c r="G38" s="130" t="n">
        <f aca="false">IF(COUNTA(H38:Q38)=0,"",AVERAGE(H38:Q38))</f>
        <v>10</v>
      </c>
      <c r="H38" s="141" t="n">
        <v>10</v>
      </c>
      <c r="I38" s="138"/>
      <c r="J38" s="138"/>
      <c r="K38" s="138"/>
      <c r="L38" s="138"/>
      <c r="M38" s="138"/>
      <c r="N38" s="138"/>
      <c r="O38" s="138"/>
      <c r="P38" s="138"/>
      <c r="Q38" s="138"/>
      <c r="R38" s="102" t="n">
        <f aca="false">IFERROR(G38*C38,"")</f>
        <v>30</v>
      </c>
      <c r="S38" s="133" t="s">
        <v>165</v>
      </c>
      <c r="T38" s="102" t="s">
        <v>135</v>
      </c>
      <c r="U38" s="109" t="s">
        <v>27</v>
      </c>
      <c r="V38" s="140" t="n">
        <v>3</v>
      </c>
    </row>
    <row r="39" customFormat="false" ht="16.5" hidden="false" customHeight="true" outlineLevel="0" collapsed="false">
      <c r="A39" s="142" t="s">
        <v>166</v>
      </c>
      <c r="B39" s="143"/>
      <c r="C39" s="128" t="n">
        <f aca="false">IF(G39="","",V39)</f>
        <v>8</v>
      </c>
      <c r="D39" s="143"/>
      <c r="E39" s="137" t="s">
        <v>123</v>
      </c>
      <c r="F39" s="129" t="s">
        <v>167</v>
      </c>
      <c r="G39" s="130" t="n">
        <f aca="false">IF(COUNTA(H39:Q39)=0,"",AVERAGE(H39:Q39))</f>
        <v>10</v>
      </c>
      <c r="H39" s="141" t="n">
        <v>10</v>
      </c>
      <c r="I39" s="138"/>
      <c r="J39" s="138"/>
      <c r="K39" s="138"/>
      <c r="L39" s="138"/>
      <c r="M39" s="138"/>
      <c r="N39" s="138"/>
      <c r="O39" s="138"/>
      <c r="P39" s="138"/>
      <c r="Q39" s="138"/>
      <c r="R39" s="102" t="n">
        <f aca="false">IFERROR(G39*C39,"")</f>
        <v>80</v>
      </c>
      <c r="S39" s="133" t="s">
        <v>168</v>
      </c>
      <c r="T39" s="102"/>
      <c r="U39" s="109"/>
      <c r="V39" s="140" t="n">
        <v>8</v>
      </c>
    </row>
    <row r="40" customFormat="false" ht="16.5" hidden="false" customHeight="true" outlineLevel="0" collapsed="false">
      <c r="A40" s="142" t="s">
        <v>169</v>
      </c>
      <c r="B40" s="143"/>
      <c r="C40" s="128" t="n">
        <f aca="false">IF(G40="","",V40)</f>
        <v>8</v>
      </c>
      <c r="D40" s="143"/>
      <c r="E40" s="137" t="s">
        <v>123</v>
      </c>
      <c r="F40" s="129" t="s">
        <v>170</v>
      </c>
      <c r="G40" s="130" t="n">
        <f aca="false">IF(COUNTA(H40:Q40)=0,"",AVERAGE(H40:Q40))</f>
        <v>10</v>
      </c>
      <c r="H40" s="141" t="n">
        <v>10</v>
      </c>
      <c r="I40" s="138"/>
      <c r="J40" s="138"/>
      <c r="K40" s="138"/>
      <c r="L40" s="138"/>
      <c r="M40" s="138"/>
      <c r="N40" s="138"/>
      <c r="O40" s="138"/>
      <c r="P40" s="138"/>
      <c r="Q40" s="138"/>
      <c r="R40" s="102" t="n">
        <f aca="false">IFERROR(G40*C40,"")</f>
        <v>80</v>
      </c>
      <c r="S40" s="133" t="s">
        <v>168</v>
      </c>
      <c r="T40" s="102" t="s">
        <v>135</v>
      </c>
      <c r="U40" s="109"/>
      <c r="V40" s="140" t="n">
        <v>8</v>
      </c>
    </row>
    <row r="41" customFormat="false" ht="16.5" hidden="false" customHeight="true" outlineLevel="0" collapsed="false">
      <c r="A41" s="142" t="s">
        <v>181</v>
      </c>
      <c r="B41" s="143"/>
      <c r="C41" s="128" t="n">
        <f aca="false">IF(G41="","",V41)</f>
        <v>2</v>
      </c>
      <c r="D41" s="143"/>
      <c r="E41" s="137" t="s">
        <v>123</v>
      </c>
      <c r="F41" s="129" t="s">
        <v>182</v>
      </c>
      <c r="G41" s="130" t="n">
        <f aca="false">IF(COUNTA(H41:Q41)=0,"",AVERAGE(H41:Q41))</f>
        <v>10</v>
      </c>
      <c r="H41" s="141" t="n">
        <v>10</v>
      </c>
      <c r="I41" s="138"/>
      <c r="J41" s="138"/>
      <c r="K41" s="138"/>
      <c r="L41" s="138"/>
      <c r="M41" s="138"/>
      <c r="N41" s="138"/>
      <c r="O41" s="138"/>
      <c r="P41" s="138"/>
      <c r="Q41" s="138"/>
      <c r="R41" s="102" t="n">
        <f aca="false">IFERROR(G41*C41,"")</f>
        <v>20</v>
      </c>
      <c r="S41" s="133" t="s">
        <v>183</v>
      </c>
      <c r="T41" s="102" t="s">
        <v>135</v>
      </c>
      <c r="U41" s="109" t="s">
        <v>27</v>
      </c>
      <c r="V41" s="140" t="n">
        <v>2</v>
      </c>
    </row>
    <row r="42" customFormat="false" ht="22.5" hidden="false" customHeight="true" outlineLevel="0" collapsed="false">
      <c r="A42" s="157" t="s">
        <v>184</v>
      </c>
      <c r="B42" s="146" t="n">
        <v>10</v>
      </c>
      <c r="C42" s="120"/>
      <c r="D42" s="120"/>
      <c r="E42" s="158" t="n">
        <f aca="false">IFERROR((G43*D43+G46*D46)/100,"")</f>
        <v>10</v>
      </c>
      <c r="F42" s="158"/>
      <c r="G42" s="114"/>
      <c r="H42" s="115"/>
      <c r="I42" s="116"/>
      <c r="J42" s="116"/>
      <c r="K42" s="116"/>
      <c r="L42" s="116"/>
      <c r="M42" s="116"/>
      <c r="N42" s="116"/>
      <c r="O42" s="116"/>
      <c r="P42" s="116"/>
      <c r="Q42" s="116"/>
      <c r="R42" s="109"/>
      <c r="S42" s="109"/>
      <c r="T42" s="109"/>
      <c r="U42" s="109"/>
      <c r="V42" s="110"/>
    </row>
    <row r="43" customFormat="false" ht="16.5" hidden="false" customHeight="true" outlineLevel="0" collapsed="false">
      <c r="A43" s="122" t="s">
        <v>185</v>
      </c>
      <c r="B43" s="123"/>
      <c r="C43" s="123"/>
      <c r="D43" s="123" t="n">
        <v>40</v>
      </c>
      <c r="E43" s="109"/>
      <c r="F43" s="124"/>
      <c r="G43" s="149" t="n">
        <f aca="false">G44</f>
        <v>10</v>
      </c>
      <c r="H43" s="115"/>
      <c r="I43" s="116"/>
      <c r="J43" s="116"/>
      <c r="K43" s="116"/>
      <c r="L43" s="116"/>
      <c r="M43" s="116"/>
      <c r="N43" s="116"/>
      <c r="O43" s="116"/>
      <c r="P43" s="116"/>
      <c r="Q43" s="116"/>
      <c r="R43" s="109"/>
      <c r="S43" s="109"/>
      <c r="T43" s="109"/>
      <c r="U43" s="109"/>
      <c r="V43" s="126"/>
    </row>
    <row r="44" customFormat="false" ht="27.75" hidden="false" customHeight="true" outlineLevel="1" collapsed="false">
      <c r="A44" s="159" t="s">
        <v>186</v>
      </c>
      <c r="B44" s="128"/>
      <c r="C44" s="160" t="n">
        <f aca="false">IF(G44="","",V44)</f>
        <v>16</v>
      </c>
      <c r="D44" s="128"/>
      <c r="E44" s="161" t="s">
        <v>187</v>
      </c>
      <c r="F44" s="162" t="s">
        <v>188</v>
      </c>
      <c r="G44" s="130" t="n">
        <f aca="false">IF(COUNTA(H44:Q44)=0,"",AVERAGE(H44:Q44))</f>
        <v>10</v>
      </c>
      <c r="H44" s="163" t="n">
        <v>10</v>
      </c>
      <c r="I44" s="164"/>
      <c r="J44" s="164"/>
      <c r="K44" s="164"/>
      <c r="L44" s="164"/>
      <c r="M44" s="164"/>
      <c r="N44" s="164"/>
      <c r="O44" s="164"/>
      <c r="P44" s="164"/>
      <c r="Q44" s="164"/>
      <c r="R44" s="102" t="n">
        <f aca="false">IFERROR(G44*C44,"")</f>
        <v>160</v>
      </c>
      <c r="S44" s="133" t="s">
        <v>189</v>
      </c>
      <c r="T44" s="102" t="s">
        <v>135</v>
      </c>
      <c r="U44" s="109" t="s">
        <v>28</v>
      </c>
      <c r="V44" s="140" t="n">
        <v>16</v>
      </c>
    </row>
    <row r="45" customFormat="false" ht="30.75" hidden="false" customHeight="true" outlineLevel="1" collapsed="false">
      <c r="A45" s="159" t="s">
        <v>190</v>
      </c>
      <c r="B45" s="128"/>
      <c r="C45" s="160" t="n">
        <f aca="false">IF(G45="","",V45)</f>
        <v>26</v>
      </c>
      <c r="D45" s="128"/>
      <c r="E45" s="161" t="s">
        <v>187</v>
      </c>
      <c r="F45" s="162" t="s">
        <v>191</v>
      </c>
      <c r="G45" s="130" t="n">
        <f aca="false">IF(COUNTA(H45:Q45)=0,"",AVERAGE(H45:Q45))</f>
        <v>10</v>
      </c>
      <c r="H45" s="163" t="n">
        <v>10</v>
      </c>
      <c r="I45" s="164"/>
      <c r="J45" s="164"/>
      <c r="K45" s="164"/>
      <c r="L45" s="164"/>
      <c r="M45" s="164"/>
      <c r="N45" s="164"/>
      <c r="O45" s="164"/>
      <c r="P45" s="164"/>
      <c r="Q45" s="164"/>
      <c r="R45" s="102" t="n">
        <f aca="false">IFERROR(G45*C45,"")</f>
        <v>260</v>
      </c>
      <c r="S45" s="133" t="s">
        <v>192</v>
      </c>
      <c r="T45" s="102" t="s">
        <v>135</v>
      </c>
      <c r="U45" s="109" t="s">
        <v>28</v>
      </c>
      <c r="V45" s="140" t="n">
        <v>26</v>
      </c>
    </row>
    <row r="46" customFormat="false" ht="16.5" hidden="false" customHeight="true" outlineLevel="0" collapsed="false">
      <c r="A46" s="134" t="s">
        <v>193</v>
      </c>
      <c r="B46" s="135"/>
      <c r="C46" s="135"/>
      <c r="D46" s="135" t="n">
        <v>60</v>
      </c>
      <c r="E46" s="109"/>
      <c r="F46" s="124"/>
      <c r="G46" s="125" t="n">
        <f aca="false">IFERROR(SUMPRODUCT(G47:G56,C47:C56)/SUM(C47:C56),"")</f>
        <v>10</v>
      </c>
      <c r="H46" s="115"/>
      <c r="I46" s="116"/>
      <c r="J46" s="116"/>
      <c r="K46" s="116"/>
      <c r="L46" s="116"/>
      <c r="M46" s="116"/>
      <c r="N46" s="116"/>
      <c r="O46" s="116"/>
      <c r="P46" s="116"/>
      <c r="Q46" s="116"/>
      <c r="R46" s="109"/>
      <c r="S46" s="109"/>
      <c r="T46" s="109"/>
      <c r="U46" s="109"/>
      <c r="V46" s="126"/>
    </row>
    <row r="47" customFormat="false" ht="16.5" hidden="false" customHeight="true" outlineLevel="0" collapsed="false">
      <c r="A47" s="127" t="s">
        <v>140</v>
      </c>
      <c r="B47" s="128"/>
      <c r="C47" s="128" t="n">
        <f aca="false">IF(G47="","",V47)</f>
        <v>4</v>
      </c>
      <c r="D47" s="128"/>
      <c r="E47" s="137" t="s">
        <v>123</v>
      </c>
      <c r="F47" s="129" t="s">
        <v>141</v>
      </c>
      <c r="G47" s="130" t="n">
        <f aca="false">IF(COUNTA(H47:Q47)=0,"",AVERAGE(H47:Q47))</f>
        <v>10</v>
      </c>
      <c r="H47" s="141" t="n">
        <v>10</v>
      </c>
      <c r="I47" s="165"/>
      <c r="J47" s="165"/>
      <c r="K47" s="165"/>
      <c r="L47" s="165"/>
      <c r="M47" s="165"/>
      <c r="N47" s="165"/>
      <c r="O47" s="165"/>
      <c r="P47" s="165"/>
      <c r="Q47" s="165"/>
      <c r="R47" s="102" t="n">
        <f aca="false">IFERROR(G47*C47,"")</f>
        <v>40</v>
      </c>
      <c r="S47" s="133" t="s">
        <v>142</v>
      </c>
      <c r="T47" s="102" t="s">
        <v>135</v>
      </c>
      <c r="U47" s="109" t="s">
        <v>28</v>
      </c>
      <c r="V47" s="140" t="n">
        <v>4</v>
      </c>
    </row>
    <row r="48" customFormat="false" ht="16.5" hidden="false" customHeight="true" outlineLevel="0" collapsed="false">
      <c r="A48" s="127" t="s">
        <v>146</v>
      </c>
      <c r="B48" s="128"/>
      <c r="C48" s="128" t="n">
        <f aca="false">IF(G48="","",V48)</f>
        <v>0</v>
      </c>
      <c r="D48" s="128"/>
      <c r="E48" s="137" t="s">
        <v>123</v>
      </c>
      <c r="F48" s="129" t="s">
        <v>147</v>
      </c>
      <c r="G48" s="130" t="n">
        <f aca="false">IF(COUNTA(H48:Q48)=0,"",AVERAGE(H48:Q48))</f>
        <v>10</v>
      </c>
      <c r="H48" s="141" t="n">
        <v>10</v>
      </c>
      <c r="I48" s="165"/>
      <c r="J48" s="165"/>
      <c r="K48" s="165"/>
      <c r="L48" s="165"/>
      <c r="M48" s="165"/>
      <c r="N48" s="165"/>
      <c r="O48" s="165"/>
      <c r="P48" s="165"/>
      <c r="Q48" s="165"/>
      <c r="R48" s="102" t="n">
        <f aca="false">IFERROR(G48*C48,"")</f>
        <v>0</v>
      </c>
      <c r="S48" s="133" t="s">
        <v>142</v>
      </c>
      <c r="T48" s="102" t="s">
        <v>135</v>
      </c>
      <c r="U48" s="109" t="s">
        <v>28</v>
      </c>
      <c r="V48" s="140" t="n">
        <v>0</v>
      </c>
    </row>
    <row r="49" customFormat="false" ht="16.5" hidden="false" customHeight="true" outlineLevel="0" collapsed="false">
      <c r="A49" s="127" t="s">
        <v>151</v>
      </c>
      <c r="B49" s="128"/>
      <c r="C49" s="128" t="n">
        <f aca="false">IF(G49="","",V49)</f>
        <v>0</v>
      </c>
      <c r="D49" s="128"/>
      <c r="E49" s="137" t="s">
        <v>123</v>
      </c>
      <c r="F49" s="129" t="s">
        <v>152</v>
      </c>
      <c r="G49" s="130" t="n">
        <f aca="false">IF(COUNTA(H49:Q49)=0,"",AVERAGE(H49:Q49))</f>
        <v>17.5</v>
      </c>
      <c r="H49" s="131" t="n">
        <v>17.5</v>
      </c>
      <c r="I49" s="138"/>
      <c r="J49" s="138"/>
      <c r="K49" s="138"/>
      <c r="L49" s="138"/>
      <c r="M49" s="138"/>
      <c r="N49" s="138"/>
      <c r="O49" s="138"/>
      <c r="P49" s="138"/>
      <c r="Q49" s="138"/>
      <c r="R49" s="102" t="n">
        <f aca="false">IFERROR(G49*C49,"")</f>
        <v>0</v>
      </c>
      <c r="S49" s="133" t="s">
        <v>153</v>
      </c>
      <c r="T49" s="102" t="s">
        <v>135</v>
      </c>
      <c r="U49" s="139" t="s">
        <v>26</v>
      </c>
      <c r="V49" s="140" t="n">
        <v>0</v>
      </c>
    </row>
    <row r="50" customFormat="false" ht="16.5" hidden="false" customHeight="true" outlineLevel="0" collapsed="false">
      <c r="A50" s="127" t="s">
        <v>194</v>
      </c>
      <c r="B50" s="128"/>
      <c r="C50" s="128" t="n">
        <f aca="false">IF(G50="","",V50)</f>
        <v>22</v>
      </c>
      <c r="D50" s="128"/>
      <c r="E50" s="137" t="s">
        <v>123</v>
      </c>
      <c r="F50" s="129" t="s">
        <v>195</v>
      </c>
      <c r="G50" s="130" t="n">
        <f aca="false">IF(COUNTA(H50:Q50)=0,"",AVERAGE(H50:Q50))</f>
        <v>10</v>
      </c>
      <c r="H50" s="141" t="n">
        <v>10</v>
      </c>
      <c r="I50" s="165"/>
      <c r="J50" s="165"/>
      <c r="K50" s="165"/>
      <c r="L50" s="165"/>
      <c r="M50" s="165"/>
      <c r="N50" s="165"/>
      <c r="O50" s="165"/>
      <c r="P50" s="165"/>
      <c r="Q50" s="165"/>
      <c r="R50" s="102" t="n">
        <f aca="false">IFERROR(G50*C50,"")</f>
        <v>220</v>
      </c>
      <c r="S50" s="133" t="s">
        <v>196</v>
      </c>
      <c r="T50" s="102" t="s">
        <v>135</v>
      </c>
      <c r="U50" s="109" t="s">
        <v>28</v>
      </c>
      <c r="V50" s="140" t="n">
        <v>22</v>
      </c>
    </row>
    <row r="51" customFormat="false" ht="16.5" hidden="false" customHeight="true" outlineLevel="0" collapsed="false">
      <c r="A51" s="127" t="s">
        <v>154</v>
      </c>
      <c r="B51" s="128"/>
      <c r="C51" s="128" t="n">
        <f aca="false">IF(G51="","",V51)</f>
        <v>7</v>
      </c>
      <c r="D51" s="128"/>
      <c r="E51" s="137" t="s">
        <v>123</v>
      </c>
      <c r="F51" s="129" t="s">
        <v>155</v>
      </c>
      <c r="G51" s="130" t="n">
        <f aca="false">IF(COUNTA(H51:Q51)=0,"",AVERAGE(H51:Q51))</f>
        <v>10</v>
      </c>
      <c r="H51" s="141" t="n">
        <v>10</v>
      </c>
      <c r="I51" s="165"/>
      <c r="J51" s="165"/>
      <c r="K51" s="165"/>
      <c r="L51" s="165"/>
      <c r="M51" s="165"/>
      <c r="N51" s="165"/>
      <c r="O51" s="165"/>
      <c r="P51" s="165"/>
      <c r="Q51" s="165"/>
      <c r="R51" s="102" t="n">
        <f aca="false">IFERROR(G51*C51,"")</f>
        <v>70</v>
      </c>
      <c r="S51" s="133" t="s">
        <v>156</v>
      </c>
      <c r="T51" s="102" t="s">
        <v>135</v>
      </c>
      <c r="U51" s="109" t="s">
        <v>28</v>
      </c>
      <c r="V51" s="140" t="n">
        <v>7</v>
      </c>
    </row>
    <row r="52" customFormat="false" ht="16.5" hidden="false" customHeight="true" outlineLevel="0" collapsed="false">
      <c r="A52" s="127" t="s">
        <v>197</v>
      </c>
      <c r="B52" s="128"/>
      <c r="C52" s="128" t="n">
        <f aca="false">IF(G52="","",V52)</f>
        <v>4</v>
      </c>
      <c r="D52" s="128"/>
      <c r="E52" s="137" t="s">
        <v>123</v>
      </c>
      <c r="F52" s="129" t="s">
        <v>198</v>
      </c>
      <c r="G52" s="130" t="n">
        <f aca="false">IF(COUNTA(H52:Q52)=0,"",AVERAGE(H52:Q52))</f>
        <v>10</v>
      </c>
      <c r="H52" s="141" t="n">
        <v>10</v>
      </c>
      <c r="I52" s="165"/>
      <c r="J52" s="165"/>
      <c r="K52" s="165"/>
      <c r="L52" s="165"/>
      <c r="M52" s="165"/>
      <c r="N52" s="165"/>
      <c r="O52" s="165"/>
      <c r="P52" s="165"/>
      <c r="Q52" s="165"/>
      <c r="R52" s="102" t="n">
        <f aca="false">IFERROR(G52*C52,"")</f>
        <v>40</v>
      </c>
      <c r="S52" s="133" t="s">
        <v>103</v>
      </c>
      <c r="T52" s="102" t="s">
        <v>135</v>
      </c>
      <c r="U52" s="109" t="s">
        <v>28</v>
      </c>
      <c r="V52" s="140" t="n">
        <v>4</v>
      </c>
    </row>
    <row r="53" customFormat="false" ht="16.5" hidden="false" customHeight="true" outlineLevel="0" collapsed="false">
      <c r="A53" s="127" t="s">
        <v>157</v>
      </c>
      <c r="B53" s="128"/>
      <c r="C53" s="128" t="n">
        <f aca="false">IF(G53="","",V53)</f>
        <v>5</v>
      </c>
      <c r="D53" s="128"/>
      <c r="E53" s="137" t="s">
        <v>123</v>
      </c>
      <c r="F53" s="129" t="s">
        <v>147</v>
      </c>
      <c r="G53" s="130" t="n">
        <f aca="false">IF(COUNTA(H53:Q53)=0,"",AVERAGE(H53:Q53))</f>
        <v>10</v>
      </c>
      <c r="H53" s="141" t="n">
        <v>10</v>
      </c>
      <c r="I53" s="165"/>
      <c r="J53" s="165"/>
      <c r="K53" s="165"/>
      <c r="L53" s="165"/>
      <c r="M53" s="165"/>
      <c r="N53" s="165"/>
      <c r="O53" s="165"/>
      <c r="P53" s="165"/>
      <c r="Q53" s="165"/>
      <c r="R53" s="102" t="n">
        <f aca="false">IFERROR(G53*C53,"")</f>
        <v>50</v>
      </c>
      <c r="S53" s="133" t="s">
        <v>159</v>
      </c>
      <c r="T53" s="102" t="s">
        <v>135</v>
      </c>
      <c r="U53" s="109" t="s">
        <v>28</v>
      </c>
      <c r="V53" s="140" t="n">
        <v>5</v>
      </c>
    </row>
    <row r="54" customFormat="false" ht="16.5" hidden="false" customHeight="true" outlineLevel="0" collapsed="false">
      <c r="A54" s="127" t="s">
        <v>160</v>
      </c>
      <c r="B54" s="128"/>
      <c r="C54" s="128" t="n">
        <f aca="false">IF(G54="","",V54)</f>
        <v>4</v>
      </c>
      <c r="D54" s="128"/>
      <c r="E54" s="137" t="s">
        <v>123</v>
      </c>
      <c r="F54" s="129" t="s">
        <v>161</v>
      </c>
      <c r="G54" s="130" t="n">
        <f aca="false">IF(COUNTA(H54:Q54)=0,"",AVERAGE(H54:Q54))</f>
        <v>10</v>
      </c>
      <c r="H54" s="141" t="n">
        <v>10</v>
      </c>
      <c r="I54" s="165"/>
      <c r="J54" s="165"/>
      <c r="K54" s="165"/>
      <c r="L54" s="165"/>
      <c r="M54" s="165"/>
      <c r="N54" s="165"/>
      <c r="O54" s="165"/>
      <c r="P54" s="165"/>
      <c r="Q54" s="165"/>
      <c r="R54" s="102" t="n">
        <f aca="false">IFERROR(G54*C54,"")</f>
        <v>40</v>
      </c>
      <c r="S54" s="133" t="s">
        <v>162</v>
      </c>
      <c r="T54" s="102" t="s">
        <v>135</v>
      </c>
      <c r="U54" s="109" t="s">
        <v>28</v>
      </c>
      <c r="V54" s="140" t="n">
        <v>4</v>
      </c>
    </row>
    <row r="55" customFormat="false" ht="16.5" hidden="false" customHeight="true" outlineLevel="0" collapsed="false">
      <c r="A55" s="142" t="s">
        <v>163</v>
      </c>
      <c r="B55" s="128"/>
      <c r="C55" s="128" t="n">
        <f aca="false">IF(G55="","",V55)</f>
        <v>4</v>
      </c>
      <c r="D55" s="128"/>
      <c r="E55" s="137" t="s">
        <v>123</v>
      </c>
      <c r="F55" s="129" t="s">
        <v>164</v>
      </c>
      <c r="G55" s="130" t="n">
        <f aca="false">IF(COUNTA(H55:Q55)=0,"",AVERAGE(H55:Q55))</f>
        <v>10</v>
      </c>
      <c r="H55" s="141" t="n">
        <v>10</v>
      </c>
      <c r="I55" s="165"/>
      <c r="J55" s="165"/>
      <c r="K55" s="165"/>
      <c r="L55" s="165"/>
      <c r="M55" s="165"/>
      <c r="N55" s="165"/>
      <c r="O55" s="165"/>
      <c r="P55" s="165"/>
      <c r="Q55" s="165"/>
      <c r="R55" s="102" t="n">
        <f aca="false">IFERROR(G55*C55,"")</f>
        <v>40</v>
      </c>
      <c r="S55" s="133" t="s">
        <v>165</v>
      </c>
      <c r="T55" s="102" t="s">
        <v>135</v>
      </c>
      <c r="U55" s="109" t="s">
        <v>28</v>
      </c>
      <c r="V55" s="140" t="n">
        <v>4</v>
      </c>
    </row>
    <row r="56" customFormat="false" ht="16.5" hidden="false" customHeight="true" outlineLevel="0" collapsed="false">
      <c r="A56" s="142" t="s">
        <v>181</v>
      </c>
      <c r="B56" s="143"/>
      <c r="C56" s="128" t="n">
        <f aca="false">IF(G56="","",V56)</f>
        <v>4</v>
      </c>
      <c r="D56" s="143"/>
      <c r="E56" s="137" t="s">
        <v>123</v>
      </c>
      <c r="F56" s="129" t="s">
        <v>182</v>
      </c>
      <c r="G56" s="130" t="n">
        <f aca="false">IF(COUNTA(H56:Q56)=0,"",AVERAGE(H56:Q56))</f>
        <v>10</v>
      </c>
      <c r="H56" s="141" t="n">
        <v>10</v>
      </c>
      <c r="I56" s="165"/>
      <c r="J56" s="165"/>
      <c r="K56" s="165"/>
      <c r="L56" s="165"/>
      <c r="M56" s="165"/>
      <c r="N56" s="165"/>
      <c r="O56" s="165"/>
      <c r="P56" s="165"/>
      <c r="Q56" s="165"/>
      <c r="R56" s="102" t="n">
        <f aca="false">IFERROR(G56*C56,"")</f>
        <v>40</v>
      </c>
      <c r="S56" s="133" t="s">
        <v>168</v>
      </c>
      <c r="T56" s="102" t="s">
        <v>135</v>
      </c>
      <c r="U56" s="109" t="s">
        <v>28</v>
      </c>
      <c r="V56" s="140" t="n">
        <v>4</v>
      </c>
    </row>
    <row r="57" customFormat="false" ht="16.5" hidden="false" customHeight="true" outlineLevel="0" collapsed="false">
      <c r="A57" s="166" t="s">
        <v>199</v>
      </c>
      <c r="B57" s="167" t="e">
        <f aca="false">B58+B76+B91+#REF!</f>
        <v>#REF!</v>
      </c>
      <c r="C57" s="167"/>
      <c r="D57" s="167"/>
      <c r="E57" s="168" t="str">
        <f aca="false">IFERROR((E58*B58+E76*B76+E91*B91+#REF!*#REF!)/(SUM(B58:B91)),"")</f>
        <v/>
      </c>
      <c r="F57" s="168"/>
      <c r="G57" s="169"/>
      <c r="H57" s="115"/>
      <c r="I57" s="116"/>
      <c r="J57" s="116"/>
      <c r="K57" s="116"/>
      <c r="L57" s="116"/>
      <c r="M57" s="116"/>
      <c r="N57" s="116"/>
      <c r="O57" s="116"/>
      <c r="P57" s="116"/>
      <c r="Q57" s="116"/>
      <c r="R57" s="109"/>
      <c r="S57" s="117"/>
      <c r="T57" s="109"/>
      <c r="U57" s="109"/>
      <c r="V57" s="126"/>
    </row>
    <row r="58" customFormat="false" ht="16.5" hidden="false" customHeight="true" outlineLevel="0" collapsed="false">
      <c r="A58" s="118" t="s">
        <v>200</v>
      </c>
      <c r="B58" s="146" t="n">
        <v>11</v>
      </c>
      <c r="C58" s="120"/>
      <c r="D58" s="120"/>
      <c r="E58" s="170" t="n">
        <f aca="false">IFERROR((G59*D59+G63*D63)/SUM(D59:D75),"")</f>
        <v>10</v>
      </c>
      <c r="F58" s="170"/>
      <c r="G58" s="114"/>
      <c r="H58" s="115"/>
      <c r="I58" s="116"/>
      <c r="J58" s="116"/>
      <c r="K58" s="116"/>
      <c r="L58" s="116"/>
      <c r="M58" s="116"/>
      <c r="N58" s="116"/>
      <c r="O58" s="116"/>
      <c r="P58" s="116"/>
      <c r="Q58" s="116"/>
      <c r="R58" s="109"/>
      <c r="S58" s="109"/>
      <c r="T58" s="109"/>
      <c r="U58" s="109"/>
      <c r="V58" s="110"/>
    </row>
    <row r="59" customFormat="false" ht="16.5" hidden="false" customHeight="true" outlineLevel="0" collapsed="false">
      <c r="A59" s="122" t="s">
        <v>201</v>
      </c>
      <c r="B59" s="123"/>
      <c r="C59" s="123"/>
      <c r="D59" s="123" t="n">
        <v>40</v>
      </c>
      <c r="E59" s="109"/>
      <c r="F59" s="124"/>
      <c r="G59" s="149" t="n">
        <f aca="false">IFERROR(SUMPRODUCT(G60:G62,C60:C62)/SUM(C60:C62),"")</f>
        <v>10</v>
      </c>
      <c r="H59" s="115"/>
      <c r="I59" s="116"/>
      <c r="J59" s="116"/>
      <c r="K59" s="116"/>
      <c r="L59" s="116"/>
      <c r="M59" s="116"/>
      <c r="N59" s="116"/>
      <c r="O59" s="116"/>
      <c r="P59" s="116"/>
      <c r="Q59" s="116"/>
      <c r="R59" s="109"/>
      <c r="S59" s="109"/>
      <c r="T59" s="109"/>
      <c r="U59" s="109"/>
      <c r="V59" s="126"/>
    </row>
    <row r="60" customFormat="false" ht="24.75" hidden="false" customHeight="true" outlineLevel="1" collapsed="false">
      <c r="A60" s="150" t="s">
        <v>202</v>
      </c>
      <c r="B60" s="128"/>
      <c r="C60" s="128" t="n">
        <f aca="false">IF(G60="","",V60)</f>
        <v>23</v>
      </c>
      <c r="D60" s="128"/>
      <c r="E60" s="161" t="s">
        <v>203</v>
      </c>
      <c r="F60" s="162" t="s">
        <v>204</v>
      </c>
      <c r="G60" s="130" t="n">
        <f aca="false">IF(COUNTA(H60:Q60)=0,"",AVERAGE(H60:Q60))</f>
        <v>10</v>
      </c>
      <c r="H60" s="163" t="n">
        <v>10</v>
      </c>
      <c r="I60" s="165"/>
      <c r="J60" s="165"/>
      <c r="K60" s="165"/>
      <c r="L60" s="165"/>
      <c r="M60" s="165"/>
      <c r="N60" s="165"/>
      <c r="O60" s="165"/>
      <c r="P60" s="165"/>
      <c r="Q60" s="165"/>
      <c r="R60" s="102" t="n">
        <f aca="false">IFERROR(G60*C60,"")</f>
        <v>230</v>
      </c>
      <c r="S60" s="133" t="s">
        <v>205</v>
      </c>
      <c r="T60" s="109" t="s">
        <v>206</v>
      </c>
      <c r="U60" s="109" t="s">
        <v>30</v>
      </c>
      <c r="V60" s="140" t="n">
        <v>23</v>
      </c>
    </row>
    <row r="61" customFormat="false" ht="288.75" hidden="false" customHeight="false" outlineLevel="1" collapsed="false">
      <c r="A61" s="150" t="s">
        <v>207</v>
      </c>
      <c r="B61" s="128"/>
      <c r="C61" s="128" t="n">
        <f aca="false">IF(G61="","",V61)</f>
        <v>22</v>
      </c>
      <c r="D61" s="128"/>
      <c r="E61" s="161"/>
      <c r="F61" s="162" t="s">
        <v>208</v>
      </c>
      <c r="G61" s="130" t="n">
        <f aca="false">IF(COUNTA(H61:Q61)=0,"",AVERAGE(H61:Q61))</f>
        <v>10</v>
      </c>
      <c r="H61" s="163" t="n">
        <v>10</v>
      </c>
      <c r="I61" s="165"/>
      <c r="J61" s="165"/>
      <c r="K61" s="165"/>
      <c r="L61" s="165"/>
      <c r="M61" s="165"/>
      <c r="N61" s="165"/>
      <c r="O61" s="165"/>
      <c r="P61" s="165"/>
      <c r="Q61" s="165"/>
      <c r="R61" s="102" t="n">
        <f aca="false">IFERROR(G61*C61,"")</f>
        <v>220</v>
      </c>
      <c r="S61" s="133" t="s">
        <v>209</v>
      </c>
      <c r="T61" s="109" t="s">
        <v>206</v>
      </c>
      <c r="U61" s="109" t="s">
        <v>30</v>
      </c>
      <c r="V61" s="140" t="n">
        <v>22</v>
      </c>
    </row>
    <row r="62" customFormat="false" ht="16.5" hidden="false" customHeight="true" outlineLevel="1" collapsed="false">
      <c r="A62" s="127" t="s">
        <v>210</v>
      </c>
      <c r="B62" s="128"/>
      <c r="C62" s="128" t="n">
        <f aca="false">IF(G62="","",V62)</f>
        <v>1</v>
      </c>
      <c r="D62" s="128"/>
      <c r="E62" s="109"/>
      <c r="F62" s="171" t="s">
        <v>211</v>
      </c>
      <c r="G62" s="130" t="n">
        <f aca="false">IF(COUNTA(H62:Q62)=0,"",AVERAGE(H62:Q62))</f>
        <v>10</v>
      </c>
      <c r="H62" s="141" t="n">
        <v>10</v>
      </c>
      <c r="I62" s="165"/>
      <c r="J62" s="165"/>
      <c r="K62" s="165"/>
      <c r="L62" s="165"/>
      <c r="M62" s="165"/>
      <c r="N62" s="165"/>
      <c r="O62" s="165"/>
      <c r="P62" s="165"/>
      <c r="Q62" s="165"/>
      <c r="R62" s="102" t="n">
        <f aca="false">IFERROR(G62*C62,"")</f>
        <v>10</v>
      </c>
      <c r="S62" s="133" t="s">
        <v>209</v>
      </c>
      <c r="T62" s="109" t="s">
        <v>206</v>
      </c>
      <c r="U62" s="109" t="s">
        <v>30</v>
      </c>
      <c r="V62" s="140" t="n">
        <v>1</v>
      </c>
    </row>
    <row r="63" customFormat="false" ht="16.5" hidden="false" customHeight="true" outlineLevel="0" collapsed="false">
      <c r="A63" s="134" t="s">
        <v>212</v>
      </c>
      <c r="B63" s="135"/>
      <c r="C63" s="135"/>
      <c r="D63" s="135" t="n">
        <v>60</v>
      </c>
      <c r="E63" s="109"/>
      <c r="F63" s="124"/>
      <c r="G63" s="125" t="n">
        <f aca="false">IFERROR(SUMPRODUCT(G64:G75,C64:C75)/SUM(C64:C75),"")</f>
        <v>10</v>
      </c>
      <c r="H63" s="115"/>
      <c r="I63" s="116"/>
      <c r="J63" s="116"/>
      <c r="K63" s="116"/>
      <c r="L63" s="116"/>
      <c r="M63" s="116"/>
      <c r="N63" s="116"/>
      <c r="O63" s="116"/>
      <c r="P63" s="116"/>
      <c r="Q63" s="116"/>
      <c r="R63" s="109"/>
      <c r="S63" s="109"/>
      <c r="T63" s="109"/>
      <c r="U63" s="109"/>
      <c r="V63" s="126"/>
    </row>
    <row r="64" customFormat="false" ht="16.5" hidden="false" customHeight="true" outlineLevel="0" collapsed="false">
      <c r="A64" s="127" t="s">
        <v>213</v>
      </c>
      <c r="B64" s="128"/>
      <c r="C64" s="128" t="n">
        <f aca="false">IF(G64="","",V64)</f>
        <v>19</v>
      </c>
      <c r="D64" s="128"/>
      <c r="E64" s="137" t="s">
        <v>123</v>
      </c>
      <c r="F64" s="129" t="s">
        <v>214</v>
      </c>
      <c r="G64" s="130" t="n">
        <f aca="false">IF(COUNTA(H64:Q64)=0,"",AVERAGE(H64:Q64))</f>
        <v>10</v>
      </c>
      <c r="H64" s="141" t="n">
        <v>10</v>
      </c>
      <c r="I64" s="165"/>
      <c r="J64" s="165"/>
      <c r="K64" s="165"/>
      <c r="L64" s="165"/>
      <c r="M64" s="165"/>
      <c r="N64" s="165"/>
      <c r="O64" s="165"/>
      <c r="P64" s="165"/>
      <c r="Q64" s="165"/>
      <c r="R64" s="102" t="n">
        <f aca="false">IFERROR(G64*C64,"")</f>
        <v>190</v>
      </c>
      <c r="S64" s="133" t="s">
        <v>142</v>
      </c>
      <c r="T64" s="109" t="s">
        <v>206</v>
      </c>
      <c r="U64" s="109" t="s">
        <v>30</v>
      </c>
      <c r="V64" s="140" t="n">
        <v>19</v>
      </c>
    </row>
    <row r="65" customFormat="false" ht="16.5" hidden="false" customHeight="true" outlineLevel="0" collapsed="false">
      <c r="A65" s="127" t="s">
        <v>215</v>
      </c>
      <c r="B65" s="128"/>
      <c r="C65" s="128" t="n">
        <f aca="false">IF(G65="","",V65)</f>
        <v>12</v>
      </c>
      <c r="D65" s="128"/>
      <c r="E65" s="137" t="s">
        <v>123</v>
      </c>
      <c r="F65" s="129" t="s">
        <v>216</v>
      </c>
      <c r="G65" s="130" t="n">
        <f aca="false">IF(COUNTA(H65:Q65)=0,"",AVERAGE(H65:Q65))</f>
        <v>10</v>
      </c>
      <c r="H65" s="141" t="n">
        <v>10</v>
      </c>
      <c r="I65" s="165"/>
      <c r="J65" s="165"/>
      <c r="K65" s="165"/>
      <c r="L65" s="165"/>
      <c r="M65" s="165"/>
      <c r="N65" s="165"/>
      <c r="O65" s="165"/>
      <c r="P65" s="165"/>
      <c r="Q65" s="165"/>
      <c r="R65" s="102" t="n">
        <f aca="false">IFERROR(G65*C65,"")</f>
        <v>120</v>
      </c>
      <c r="S65" s="133" t="s">
        <v>142</v>
      </c>
      <c r="T65" s="109" t="s">
        <v>206</v>
      </c>
      <c r="U65" s="109" t="s">
        <v>30</v>
      </c>
      <c r="V65" s="140" t="n">
        <v>12</v>
      </c>
    </row>
    <row r="66" customFormat="false" ht="16.5" hidden="false" customHeight="true" outlineLevel="0" collapsed="false">
      <c r="A66" s="127" t="s">
        <v>217</v>
      </c>
      <c r="B66" s="128"/>
      <c r="C66" s="128" t="n">
        <f aca="false">IF(G66="","",V66)</f>
        <v>12</v>
      </c>
      <c r="D66" s="128"/>
      <c r="E66" s="137" t="s">
        <v>123</v>
      </c>
      <c r="F66" s="129" t="s">
        <v>218</v>
      </c>
      <c r="G66" s="130" t="n">
        <f aca="false">IF(COUNTA(H66:Q66)=0,"",AVERAGE(H66:Q66))</f>
        <v>10</v>
      </c>
      <c r="H66" s="141" t="n">
        <v>10</v>
      </c>
      <c r="I66" s="165"/>
      <c r="J66" s="165"/>
      <c r="K66" s="165"/>
      <c r="L66" s="165"/>
      <c r="M66" s="165"/>
      <c r="N66" s="165"/>
      <c r="O66" s="165"/>
      <c r="P66" s="165"/>
      <c r="Q66" s="165"/>
      <c r="R66" s="102" t="n">
        <f aca="false">IFERROR(G66*C66,"")</f>
        <v>120</v>
      </c>
      <c r="S66" s="133" t="s">
        <v>219</v>
      </c>
      <c r="T66" s="109" t="s">
        <v>206</v>
      </c>
      <c r="U66" s="109" t="s">
        <v>30</v>
      </c>
      <c r="V66" s="140" t="n">
        <v>12</v>
      </c>
    </row>
    <row r="67" customFormat="false" ht="16.5" hidden="false" customHeight="true" outlineLevel="0" collapsed="false">
      <c r="A67" s="127" t="s">
        <v>220</v>
      </c>
      <c r="B67" s="128"/>
      <c r="C67" s="128" t="n">
        <f aca="false">IF(G67="","",V67)</f>
        <v>8</v>
      </c>
      <c r="D67" s="128"/>
      <c r="E67" s="137" t="s">
        <v>123</v>
      </c>
      <c r="F67" s="129" t="s">
        <v>221</v>
      </c>
      <c r="G67" s="130" t="n">
        <f aca="false">IF(COUNTA(H67:Q67)=0,"",AVERAGE(H67:Q67))</f>
        <v>10</v>
      </c>
      <c r="H67" s="141" t="n">
        <v>10</v>
      </c>
      <c r="I67" s="165"/>
      <c r="J67" s="165"/>
      <c r="K67" s="165"/>
      <c r="L67" s="165"/>
      <c r="M67" s="165"/>
      <c r="N67" s="165"/>
      <c r="O67" s="165"/>
      <c r="P67" s="165"/>
      <c r="Q67" s="165"/>
      <c r="R67" s="102" t="n">
        <f aca="false">IFERROR(G67*C67,"")</f>
        <v>80</v>
      </c>
      <c r="S67" s="133" t="s">
        <v>142</v>
      </c>
      <c r="T67" s="109" t="s">
        <v>206</v>
      </c>
      <c r="U67" s="109" t="s">
        <v>30</v>
      </c>
      <c r="V67" s="140" t="n">
        <v>8</v>
      </c>
    </row>
    <row r="68" customFormat="false" ht="16.5" hidden="false" customHeight="true" outlineLevel="0" collapsed="false">
      <c r="A68" s="127" t="s">
        <v>222</v>
      </c>
      <c r="B68" s="128"/>
      <c r="C68" s="128" t="n">
        <f aca="false">IF(G68="","",V68)</f>
        <v>2</v>
      </c>
      <c r="D68" s="128"/>
      <c r="E68" s="137" t="s">
        <v>123</v>
      </c>
      <c r="F68" s="129" t="s">
        <v>223</v>
      </c>
      <c r="G68" s="130" t="n">
        <f aca="false">IF(COUNTA(H68:Q68)=0,"",AVERAGE(H68:Q68))</f>
        <v>10</v>
      </c>
      <c r="H68" s="141" t="n">
        <v>10</v>
      </c>
      <c r="I68" s="165"/>
      <c r="J68" s="165"/>
      <c r="K68" s="165"/>
      <c r="L68" s="165"/>
      <c r="M68" s="165"/>
      <c r="N68" s="165"/>
      <c r="O68" s="165"/>
      <c r="P68" s="165"/>
      <c r="Q68" s="165"/>
      <c r="R68" s="102" t="n">
        <f aca="false">IFERROR(G68*C68,"")</f>
        <v>20</v>
      </c>
      <c r="S68" s="133" t="s">
        <v>168</v>
      </c>
      <c r="T68" s="109" t="s">
        <v>206</v>
      </c>
      <c r="U68" s="109" t="s">
        <v>30</v>
      </c>
      <c r="V68" s="140" t="n">
        <v>2</v>
      </c>
    </row>
    <row r="69" customFormat="false" ht="16.5" hidden="false" customHeight="true" outlineLevel="0" collapsed="false">
      <c r="A69" s="127" t="s">
        <v>224</v>
      </c>
      <c r="B69" s="128"/>
      <c r="C69" s="128" t="n">
        <f aca="false">IF(G69="","",V69)</f>
        <v>0</v>
      </c>
      <c r="D69" s="128"/>
      <c r="E69" s="137" t="s">
        <v>123</v>
      </c>
      <c r="F69" s="129" t="s">
        <v>225</v>
      </c>
      <c r="G69" s="130" t="n">
        <f aca="false">IF(COUNTA(H69:Q69)=0,"",AVERAGE(H69:Q69))</f>
        <v>10</v>
      </c>
      <c r="H69" s="141" t="n">
        <v>10</v>
      </c>
      <c r="I69" s="165"/>
      <c r="J69" s="165"/>
      <c r="K69" s="165"/>
      <c r="L69" s="165"/>
      <c r="M69" s="165"/>
      <c r="N69" s="165"/>
      <c r="O69" s="165"/>
      <c r="P69" s="165"/>
      <c r="Q69" s="165"/>
      <c r="R69" s="102" t="n">
        <f aca="false">IFERROR(G69*C69,"")</f>
        <v>0</v>
      </c>
      <c r="S69" s="133" t="s">
        <v>226</v>
      </c>
      <c r="T69" s="109" t="s">
        <v>206</v>
      </c>
      <c r="U69" s="109" t="s">
        <v>30</v>
      </c>
      <c r="V69" s="140" t="n">
        <v>0</v>
      </c>
    </row>
    <row r="70" customFormat="false" ht="16.5" hidden="false" customHeight="true" outlineLevel="0" collapsed="false">
      <c r="A70" s="127" t="s">
        <v>227</v>
      </c>
      <c r="B70" s="128"/>
      <c r="C70" s="128" t="n">
        <f aca="false">IF(G70="","",V70)</f>
        <v>2</v>
      </c>
      <c r="D70" s="128"/>
      <c r="E70" s="137" t="s">
        <v>123</v>
      </c>
      <c r="F70" s="129" t="s">
        <v>228</v>
      </c>
      <c r="G70" s="130" t="n">
        <f aca="false">IF(COUNTA(H70:Q70)=0,"",AVERAGE(H70:Q70))</f>
        <v>10</v>
      </c>
      <c r="H70" s="141" t="n">
        <v>10</v>
      </c>
      <c r="I70" s="165"/>
      <c r="J70" s="165"/>
      <c r="K70" s="165"/>
      <c r="L70" s="165"/>
      <c r="M70" s="165"/>
      <c r="N70" s="165"/>
      <c r="O70" s="165"/>
      <c r="P70" s="165"/>
      <c r="Q70" s="165"/>
      <c r="R70" s="102" t="n">
        <f aca="false">IFERROR(G70*C70,"")</f>
        <v>20</v>
      </c>
      <c r="S70" s="133" t="s">
        <v>229</v>
      </c>
      <c r="T70" s="109" t="s">
        <v>206</v>
      </c>
      <c r="U70" s="109" t="s">
        <v>30</v>
      </c>
      <c r="V70" s="140" t="n">
        <v>2</v>
      </c>
    </row>
    <row r="71" customFormat="false" ht="16.5" hidden="false" customHeight="true" outlineLevel="0" collapsed="false">
      <c r="A71" s="127" t="s">
        <v>230</v>
      </c>
      <c r="B71" s="128"/>
      <c r="C71" s="128" t="n">
        <f aca="false">IF(G71="","",V71)</f>
        <v>3</v>
      </c>
      <c r="D71" s="128"/>
      <c r="E71" s="137" t="s">
        <v>123</v>
      </c>
      <c r="F71" s="129" t="s">
        <v>231</v>
      </c>
      <c r="G71" s="130" t="n">
        <f aca="false">IF(COUNTA(H71:Q71)=0,"",AVERAGE(H71:Q71))</f>
        <v>10</v>
      </c>
      <c r="H71" s="141" t="n">
        <v>10</v>
      </c>
      <c r="I71" s="165"/>
      <c r="J71" s="165"/>
      <c r="K71" s="165"/>
      <c r="L71" s="165"/>
      <c r="M71" s="165"/>
      <c r="N71" s="165"/>
      <c r="O71" s="165"/>
      <c r="P71" s="165"/>
      <c r="Q71" s="165"/>
      <c r="R71" s="102" t="n">
        <f aca="false">IFERROR(G71*C71,"")</f>
        <v>30</v>
      </c>
      <c r="S71" s="133" t="s">
        <v>232</v>
      </c>
      <c r="T71" s="109" t="s">
        <v>206</v>
      </c>
      <c r="U71" s="109" t="s">
        <v>30</v>
      </c>
      <c r="V71" s="140" t="n">
        <v>3</v>
      </c>
    </row>
    <row r="72" customFormat="false" ht="16.5" hidden="false" customHeight="true" outlineLevel="0" collapsed="false">
      <c r="A72" s="127" t="s">
        <v>233</v>
      </c>
      <c r="B72" s="128"/>
      <c r="C72" s="128" t="n">
        <f aca="false">IF(G72="","",V72)</f>
        <v>3</v>
      </c>
      <c r="D72" s="128"/>
      <c r="E72" s="137" t="s">
        <v>123</v>
      </c>
      <c r="F72" s="129" t="s">
        <v>234</v>
      </c>
      <c r="G72" s="130" t="n">
        <f aca="false">IF(COUNTA(H72:Q72)=0,"",AVERAGE(H72:Q72))</f>
        <v>10</v>
      </c>
      <c r="H72" s="141" t="n">
        <v>10</v>
      </c>
      <c r="I72" s="165"/>
      <c r="J72" s="165"/>
      <c r="K72" s="165"/>
      <c r="L72" s="165"/>
      <c r="M72" s="165"/>
      <c r="N72" s="165"/>
      <c r="O72" s="165"/>
      <c r="P72" s="165"/>
      <c r="Q72" s="165"/>
      <c r="R72" s="102" t="n">
        <f aca="false">IFERROR(G72*C72,"")</f>
        <v>30</v>
      </c>
      <c r="S72" s="133" t="s">
        <v>159</v>
      </c>
      <c r="T72" s="109" t="s">
        <v>206</v>
      </c>
      <c r="U72" s="109" t="s">
        <v>30</v>
      </c>
      <c r="V72" s="140" t="n">
        <v>3</v>
      </c>
    </row>
    <row r="73" customFormat="false" ht="16.5" hidden="false" customHeight="true" outlineLevel="0" collapsed="false">
      <c r="A73" s="127" t="s">
        <v>235</v>
      </c>
      <c r="B73" s="128"/>
      <c r="C73" s="128" t="n">
        <f aca="false">IF(G73="","",V73)</f>
        <v>2</v>
      </c>
      <c r="D73" s="128"/>
      <c r="E73" s="137" t="s">
        <v>123</v>
      </c>
      <c r="F73" s="129" t="s">
        <v>236</v>
      </c>
      <c r="G73" s="130" t="n">
        <f aca="false">IF(COUNTA(H73:Q73)=0,"",AVERAGE(H73:Q73))</f>
        <v>10</v>
      </c>
      <c r="H73" s="141" t="n">
        <v>10</v>
      </c>
      <c r="I73" s="165"/>
      <c r="J73" s="165"/>
      <c r="K73" s="165"/>
      <c r="L73" s="165"/>
      <c r="M73" s="165"/>
      <c r="N73" s="165"/>
      <c r="O73" s="165"/>
      <c r="P73" s="165"/>
      <c r="Q73" s="165"/>
      <c r="R73" s="102" t="n">
        <f aca="false">IFERROR(G73*C73,"")</f>
        <v>20</v>
      </c>
      <c r="S73" s="133" t="s">
        <v>159</v>
      </c>
      <c r="T73" s="109" t="s">
        <v>206</v>
      </c>
      <c r="U73" s="109" t="s">
        <v>30</v>
      </c>
      <c r="V73" s="140" t="n">
        <v>2</v>
      </c>
    </row>
    <row r="74" customFormat="false" ht="16.5" hidden="false" customHeight="true" outlineLevel="0" collapsed="false">
      <c r="A74" s="127" t="s">
        <v>237</v>
      </c>
      <c r="B74" s="128"/>
      <c r="C74" s="128" t="n">
        <f aca="false">IF(G74="","",V74)</f>
        <v>3</v>
      </c>
      <c r="D74" s="128"/>
      <c r="E74" s="137" t="s">
        <v>123</v>
      </c>
      <c r="F74" s="129" t="s">
        <v>238</v>
      </c>
      <c r="G74" s="130" t="n">
        <f aca="false">IF(COUNTA(H74:Q74)=0,"",AVERAGE(H74:Q74))</f>
        <v>10</v>
      </c>
      <c r="H74" s="141" t="n">
        <v>10</v>
      </c>
      <c r="I74" s="165"/>
      <c r="J74" s="165"/>
      <c r="K74" s="165"/>
      <c r="L74" s="165"/>
      <c r="M74" s="165"/>
      <c r="N74" s="165"/>
      <c r="O74" s="165"/>
      <c r="P74" s="165"/>
      <c r="Q74" s="165"/>
      <c r="R74" s="102" t="n">
        <f aca="false">IFERROR(G74*C74,"")</f>
        <v>30</v>
      </c>
      <c r="S74" s="133" t="s">
        <v>239</v>
      </c>
      <c r="T74" s="109" t="s">
        <v>206</v>
      </c>
      <c r="U74" s="109" t="s">
        <v>30</v>
      </c>
      <c r="V74" s="140" t="n">
        <v>3</v>
      </c>
    </row>
    <row r="75" customFormat="false" ht="16.5" hidden="false" customHeight="true" outlineLevel="0" collapsed="false">
      <c r="A75" s="172" t="s">
        <v>240</v>
      </c>
      <c r="B75" s="143"/>
      <c r="C75" s="128" t="n">
        <f aca="false">IF(G75="","",V75)</f>
        <v>3</v>
      </c>
      <c r="D75" s="143"/>
      <c r="E75" s="137" t="s">
        <v>123</v>
      </c>
      <c r="F75" s="129" t="s">
        <v>241</v>
      </c>
      <c r="G75" s="130" t="n">
        <f aca="false">IF(COUNTA(H75:Q75)=0,"",AVERAGE(H75:Q75))</f>
        <v>10</v>
      </c>
      <c r="H75" s="141" t="n">
        <v>10</v>
      </c>
      <c r="I75" s="165"/>
      <c r="J75" s="165"/>
      <c r="K75" s="165"/>
      <c r="L75" s="165"/>
      <c r="M75" s="165"/>
      <c r="N75" s="165"/>
      <c r="O75" s="165"/>
      <c r="P75" s="165"/>
      <c r="Q75" s="165"/>
      <c r="R75" s="102" t="n">
        <f aca="false">IFERROR(G75*C75,"")</f>
        <v>30</v>
      </c>
      <c r="S75" s="133" t="s">
        <v>168</v>
      </c>
      <c r="T75" s="109" t="s">
        <v>206</v>
      </c>
      <c r="U75" s="109" t="s">
        <v>30</v>
      </c>
      <c r="V75" s="144" t="n">
        <v>3</v>
      </c>
    </row>
    <row r="76" customFormat="false" ht="16.5" hidden="false" customHeight="true" outlineLevel="0" collapsed="false">
      <c r="A76" s="118" t="s">
        <v>242</v>
      </c>
      <c r="B76" s="146" t="n">
        <v>10</v>
      </c>
      <c r="C76" s="120"/>
      <c r="D76" s="120"/>
      <c r="E76" s="170" t="n">
        <f aca="false">IFERROR((G77*D77+G81*D81)/SUM(D77:D90),"")</f>
        <v>10</v>
      </c>
      <c r="F76" s="170"/>
      <c r="G76" s="114"/>
      <c r="H76" s="115"/>
      <c r="I76" s="116"/>
      <c r="J76" s="116"/>
      <c r="K76" s="116"/>
      <c r="L76" s="116"/>
      <c r="M76" s="116"/>
      <c r="N76" s="116"/>
      <c r="O76" s="116"/>
      <c r="P76" s="116"/>
      <c r="Q76" s="116"/>
      <c r="R76" s="109"/>
      <c r="S76" s="109"/>
      <c r="T76" s="109"/>
      <c r="U76" s="109"/>
      <c r="V76" s="110"/>
    </row>
    <row r="77" customFormat="false" ht="16.5" hidden="false" customHeight="true" outlineLevel="0" collapsed="false">
      <c r="A77" s="122" t="s">
        <v>243</v>
      </c>
      <c r="B77" s="123"/>
      <c r="C77" s="123"/>
      <c r="D77" s="123" t="n">
        <v>40</v>
      </c>
      <c r="E77" s="109"/>
      <c r="F77" s="124"/>
      <c r="G77" s="149" t="n">
        <f aca="false">IFERROR(SUMPRODUCT(G78:G80,C78:C80)/SUM(C78:C80),"")</f>
        <v>10</v>
      </c>
      <c r="H77" s="115"/>
      <c r="I77" s="116"/>
      <c r="J77" s="116"/>
      <c r="K77" s="116"/>
      <c r="L77" s="116"/>
      <c r="M77" s="116"/>
      <c r="N77" s="116"/>
      <c r="O77" s="116"/>
      <c r="P77" s="116"/>
      <c r="Q77" s="116"/>
      <c r="R77" s="109"/>
      <c r="S77" s="109"/>
      <c r="T77" s="109"/>
      <c r="U77" s="109"/>
      <c r="V77" s="126"/>
    </row>
    <row r="78" customFormat="false" ht="27.75" hidden="false" customHeight="true" outlineLevel="1" collapsed="false">
      <c r="A78" s="127" t="s">
        <v>244</v>
      </c>
      <c r="B78" s="128"/>
      <c r="C78" s="128" t="n">
        <f aca="false">IF(G78="","",V78)</f>
        <v>19</v>
      </c>
      <c r="D78" s="128"/>
      <c r="E78" s="161" t="s">
        <v>245</v>
      </c>
      <c r="F78" s="162" t="s">
        <v>246</v>
      </c>
      <c r="G78" s="130" t="n">
        <f aca="false">IF(COUNTA(H78:Q78)=0,"",AVERAGE(H78:Q78))</f>
        <v>10</v>
      </c>
      <c r="H78" s="163" t="n">
        <v>10</v>
      </c>
      <c r="I78" s="165"/>
      <c r="J78" s="165"/>
      <c r="K78" s="165"/>
      <c r="L78" s="165"/>
      <c r="M78" s="165"/>
      <c r="N78" s="165"/>
      <c r="O78" s="165"/>
      <c r="P78" s="165"/>
      <c r="Q78" s="165"/>
      <c r="R78" s="102" t="n">
        <f aca="false">IFERROR(G78*C78,"")</f>
        <v>190</v>
      </c>
      <c r="S78" s="133" t="s">
        <v>247</v>
      </c>
      <c r="T78" s="109" t="s">
        <v>206</v>
      </c>
      <c r="U78" s="109" t="s">
        <v>32</v>
      </c>
      <c r="V78" s="140" t="n">
        <v>19</v>
      </c>
    </row>
    <row r="79" customFormat="false" ht="27" hidden="false" customHeight="true" outlineLevel="1" collapsed="false">
      <c r="A79" s="127" t="s">
        <v>207</v>
      </c>
      <c r="B79" s="128"/>
      <c r="C79" s="128" t="n">
        <f aca="false">IF(G79="","",V79)</f>
        <v>18</v>
      </c>
      <c r="D79" s="128"/>
      <c r="E79" s="161"/>
      <c r="F79" s="162" t="s">
        <v>208</v>
      </c>
      <c r="G79" s="130" t="n">
        <f aca="false">IF(COUNTA(H79:Q79)=0,"",AVERAGE(H79:Q79))</f>
        <v>10</v>
      </c>
      <c r="H79" s="163" t="n">
        <v>10</v>
      </c>
      <c r="I79" s="165"/>
      <c r="J79" s="165"/>
      <c r="K79" s="165"/>
      <c r="L79" s="165"/>
      <c r="M79" s="165"/>
      <c r="N79" s="165"/>
      <c r="O79" s="165"/>
      <c r="P79" s="165"/>
      <c r="Q79" s="165"/>
      <c r="R79" s="102" t="n">
        <f aca="false">IFERROR(G79*C79,"")</f>
        <v>180</v>
      </c>
      <c r="S79" s="133" t="s">
        <v>209</v>
      </c>
      <c r="T79" s="109" t="s">
        <v>206</v>
      </c>
      <c r="U79" s="109" t="s">
        <v>32</v>
      </c>
      <c r="V79" s="140" t="n">
        <v>18</v>
      </c>
    </row>
    <row r="80" customFormat="false" ht="16.5" hidden="false" customHeight="true" outlineLevel="1" collapsed="false">
      <c r="A80" s="127" t="s">
        <v>210</v>
      </c>
      <c r="B80" s="128"/>
      <c r="C80" s="128" t="n">
        <f aca="false">IF(G80="","",V80)</f>
        <v>1</v>
      </c>
      <c r="D80" s="128"/>
      <c r="E80" s="109"/>
      <c r="F80" s="171" t="s">
        <v>211</v>
      </c>
      <c r="G80" s="130" t="n">
        <f aca="false">IF(COUNTA(H80:Q80)=0,"",AVERAGE(H80:Q80))</f>
        <v>10</v>
      </c>
      <c r="H80" s="141" t="n">
        <v>10</v>
      </c>
      <c r="I80" s="165"/>
      <c r="J80" s="165"/>
      <c r="K80" s="165"/>
      <c r="L80" s="165"/>
      <c r="M80" s="165"/>
      <c r="N80" s="165"/>
      <c r="O80" s="165"/>
      <c r="P80" s="165"/>
      <c r="Q80" s="165"/>
      <c r="R80" s="102" t="n">
        <f aca="false">IFERROR(G80*C80,"")</f>
        <v>10</v>
      </c>
      <c r="S80" s="133" t="s">
        <v>209</v>
      </c>
      <c r="T80" s="109" t="s">
        <v>206</v>
      </c>
      <c r="U80" s="109" t="s">
        <v>32</v>
      </c>
      <c r="V80" s="140" t="n">
        <v>1</v>
      </c>
    </row>
    <row r="81" customFormat="false" ht="16.5" hidden="false" customHeight="true" outlineLevel="0" collapsed="false">
      <c r="A81" s="134" t="s">
        <v>248</v>
      </c>
      <c r="B81" s="135"/>
      <c r="C81" s="135"/>
      <c r="D81" s="135" t="n">
        <v>60</v>
      </c>
      <c r="E81" s="109"/>
      <c r="F81" s="124"/>
      <c r="G81" s="125" t="n">
        <f aca="false">IFERROR(SUMPRODUCT(G82:G90,C82:C90)/SUM(C82:C90),"")</f>
        <v>10</v>
      </c>
      <c r="H81" s="115"/>
      <c r="I81" s="116"/>
      <c r="J81" s="116"/>
      <c r="K81" s="116"/>
      <c r="L81" s="116"/>
      <c r="M81" s="116"/>
      <c r="N81" s="116"/>
      <c r="O81" s="116"/>
      <c r="P81" s="116"/>
      <c r="Q81" s="116"/>
      <c r="R81" s="109"/>
      <c r="S81" s="109"/>
      <c r="T81" s="109"/>
      <c r="U81" s="109"/>
      <c r="V81" s="126"/>
    </row>
    <row r="82" customFormat="false" ht="16.5" hidden="false" customHeight="true" outlineLevel="0" collapsed="false">
      <c r="A82" s="127" t="s">
        <v>213</v>
      </c>
      <c r="B82" s="128"/>
      <c r="C82" s="128" t="n">
        <f aca="false">IF(G82="","",V82)</f>
        <v>4</v>
      </c>
      <c r="D82" s="128"/>
      <c r="E82" s="137" t="s">
        <v>123</v>
      </c>
      <c r="F82" s="129" t="s">
        <v>214</v>
      </c>
      <c r="G82" s="130" t="n">
        <f aca="false">IF(COUNTA(H82:Q82)=0,"",AVERAGE(H82:Q82))</f>
        <v>10</v>
      </c>
      <c r="H82" s="141" t="n">
        <v>10</v>
      </c>
      <c r="I82" s="165"/>
      <c r="J82" s="165"/>
      <c r="K82" s="165"/>
      <c r="L82" s="165"/>
      <c r="M82" s="165"/>
      <c r="N82" s="165"/>
      <c r="O82" s="165"/>
      <c r="P82" s="165"/>
      <c r="Q82" s="165"/>
      <c r="R82" s="102" t="n">
        <f aca="false">IFERROR(G82*C82,"")</f>
        <v>40</v>
      </c>
      <c r="S82" s="133" t="s">
        <v>142</v>
      </c>
      <c r="T82" s="109" t="s">
        <v>206</v>
      </c>
      <c r="U82" s="109" t="s">
        <v>32</v>
      </c>
      <c r="V82" s="140" t="n">
        <v>4</v>
      </c>
    </row>
    <row r="83" customFormat="false" ht="16.5" hidden="false" customHeight="true" outlineLevel="0" collapsed="false">
      <c r="A83" s="127" t="s">
        <v>220</v>
      </c>
      <c r="B83" s="128"/>
      <c r="C83" s="128" t="n">
        <f aca="false">IF(G83="","",V83)</f>
        <v>4</v>
      </c>
      <c r="D83" s="128"/>
      <c r="E83" s="137" t="s">
        <v>123</v>
      </c>
      <c r="F83" s="129" t="s">
        <v>221</v>
      </c>
      <c r="G83" s="130" t="n">
        <f aca="false">IF(COUNTA(H83:Q83)=0,"",AVERAGE(H83:Q83))</f>
        <v>10</v>
      </c>
      <c r="H83" s="141" t="n">
        <v>10</v>
      </c>
      <c r="I83" s="165"/>
      <c r="J83" s="165"/>
      <c r="K83" s="165"/>
      <c r="L83" s="165"/>
      <c r="M83" s="165"/>
      <c r="N83" s="165"/>
      <c r="O83" s="165"/>
      <c r="P83" s="165"/>
      <c r="Q83" s="165"/>
      <c r="R83" s="102" t="n">
        <f aca="false">IFERROR(G83*C83,"")</f>
        <v>40</v>
      </c>
      <c r="S83" s="133" t="s">
        <v>142</v>
      </c>
      <c r="T83" s="109" t="s">
        <v>206</v>
      </c>
      <c r="U83" s="109" t="s">
        <v>32</v>
      </c>
      <c r="V83" s="140" t="n">
        <v>4</v>
      </c>
    </row>
    <row r="84" customFormat="false" ht="16.5" hidden="false" customHeight="true" outlineLevel="0" collapsed="false">
      <c r="A84" s="127" t="s">
        <v>222</v>
      </c>
      <c r="B84" s="128"/>
      <c r="C84" s="128" t="n">
        <f aca="false">IF(G84="","",V84)</f>
        <v>12</v>
      </c>
      <c r="D84" s="128"/>
      <c r="E84" s="137" t="s">
        <v>123</v>
      </c>
      <c r="F84" s="129" t="s">
        <v>223</v>
      </c>
      <c r="G84" s="130" t="n">
        <f aca="false">IF(COUNTA(H84:Q84)=0,"",AVERAGE(H84:Q84))</f>
        <v>10</v>
      </c>
      <c r="H84" s="141" t="n">
        <v>10</v>
      </c>
      <c r="I84" s="165"/>
      <c r="J84" s="165"/>
      <c r="K84" s="165"/>
      <c r="L84" s="165"/>
      <c r="M84" s="165"/>
      <c r="N84" s="165"/>
      <c r="O84" s="165"/>
      <c r="P84" s="165"/>
      <c r="Q84" s="165"/>
      <c r="R84" s="102" t="n">
        <f aca="false">IFERROR(G84*C84,"")</f>
        <v>120</v>
      </c>
      <c r="S84" s="133" t="s">
        <v>168</v>
      </c>
      <c r="T84" s="109" t="s">
        <v>206</v>
      </c>
      <c r="U84" s="109" t="s">
        <v>32</v>
      </c>
      <c r="V84" s="140" t="n">
        <v>12</v>
      </c>
    </row>
    <row r="85" customFormat="false" ht="16.5" hidden="false" customHeight="true" outlineLevel="0" collapsed="false">
      <c r="A85" s="127" t="s">
        <v>249</v>
      </c>
      <c r="B85" s="128"/>
      <c r="C85" s="128" t="n">
        <f aca="false">IF(G85="","",V85)</f>
        <v>10</v>
      </c>
      <c r="D85" s="128"/>
      <c r="E85" s="137" t="s">
        <v>123</v>
      </c>
      <c r="F85" s="129" t="s">
        <v>250</v>
      </c>
      <c r="G85" s="130" t="n">
        <f aca="false">IF(COUNTA(H85:Q85)=0,"",AVERAGE(H85:Q85))</f>
        <v>10</v>
      </c>
      <c r="H85" s="141" t="n">
        <v>10</v>
      </c>
      <c r="I85" s="165"/>
      <c r="J85" s="165"/>
      <c r="K85" s="165"/>
      <c r="L85" s="165"/>
      <c r="M85" s="165"/>
      <c r="N85" s="165"/>
      <c r="O85" s="165"/>
      <c r="P85" s="165"/>
      <c r="Q85" s="165"/>
      <c r="R85" s="102" t="n">
        <f aca="false">IFERROR(G85*C85,"")</f>
        <v>100</v>
      </c>
      <c r="S85" s="133" t="s">
        <v>251</v>
      </c>
      <c r="T85" s="109" t="s">
        <v>206</v>
      </c>
      <c r="U85" s="109" t="s">
        <v>32</v>
      </c>
      <c r="V85" s="140" t="n">
        <v>10</v>
      </c>
    </row>
    <row r="86" customFormat="false" ht="16.5" hidden="false" customHeight="true" outlineLevel="0" collapsed="false">
      <c r="A86" s="127" t="s">
        <v>230</v>
      </c>
      <c r="B86" s="128"/>
      <c r="C86" s="128" t="n">
        <f aca="false">IF(G86="","",V86)</f>
        <v>8</v>
      </c>
      <c r="D86" s="128"/>
      <c r="E86" s="137" t="s">
        <v>123</v>
      </c>
      <c r="F86" s="129" t="s">
        <v>231</v>
      </c>
      <c r="G86" s="130" t="n">
        <f aca="false">IF(COUNTA(H86:Q86)=0,"",AVERAGE(H86:Q86))</f>
        <v>10</v>
      </c>
      <c r="H86" s="141" t="n">
        <v>10</v>
      </c>
      <c r="I86" s="165"/>
      <c r="J86" s="165"/>
      <c r="K86" s="165"/>
      <c r="L86" s="165"/>
      <c r="M86" s="165"/>
      <c r="N86" s="165"/>
      <c r="O86" s="165"/>
      <c r="P86" s="165"/>
      <c r="Q86" s="165"/>
      <c r="R86" s="102" t="n">
        <f aca="false">IFERROR(G86*C86,"")</f>
        <v>80</v>
      </c>
      <c r="S86" s="133" t="s">
        <v>232</v>
      </c>
      <c r="T86" s="109" t="s">
        <v>206</v>
      </c>
      <c r="U86" s="109" t="s">
        <v>32</v>
      </c>
      <c r="V86" s="140" t="n">
        <v>8</v>
      </c>
    </row>
    <row r="87" customFormat="false" ht="16.5" hidden="false" customHeight="true" outlineLevel="0" collapsed="false">
      <c r="A87" s="127" t="s">
        <v>233</v>
      </c>
      <c r="B87" s="128"/>
      <c r="C87" s="128" t="n">
        <f aca="false">IF(G87="","",V87)</f>
        <v>4</v>
      </c>
      <c r="D87" s="128"/>
      <c r="E87" s="137" t="s">
        <v>123</v>
      </c>
      <c r="F87" s="129" t="s">
        <v>234</v>
      </c>
      <c r="G87" s="130" t="n">
        <f aca="false">IF(COUNTA(H87:Q87)=0,"",AVERAGE(H87:Q87))</f>
        <v>10</v>
      </c>
      <c r="H87" s="141" t="n">
        <v>10</v>
      </c>
      <c r="I87" s="165"/>
      <c r="J87" s="165"/>
      <c r="K87" s="165"/>
      <c r="L87" s="165"/>
      <c r="M87" s="165"/>
      <c r="N87" s="165"/>
      <c r="O87" s="165"/>
      <c r="P87" s="165"/>
      <c r="Q87" s="165"/>
      <c r="R87" s="102" t="n">
        <f aca="false">IFERROR(G87*C87,"")</f>
        <v>40</v>
      </c>
      <c r="S87" s="133" t="s">
        <v>159</v>
      </c>
      <c r="T87" s="109" t="s">
        <v>206</v>
      </c>
      <c r="U87" s="109" t="s">
        <v>32</v>
      </c>
      <c r="V87" s="140" t="n">
        <v>4</v>
      </c>
    </row>
    <row r="88" customFormat="false" ht="16.5" hidden="false" customHeight="true" outlineLevel="0" collapsed="false">
      <c r="A88" s="127" t="s">
        <v>235</v>
      </c>
      <c r="B88" s="128"/>
      <c r="C88" s="128" t="n">
        <f aca="false">IF(G88="","",V88)</f>
        <v>2</v>
      </c>
      <c r="D88" s="128"/>
      <c r="E88" s="137" t="s">
        <v>123</v>
      </c>
      <c r="F88" s="129" t="s">
        <v>236</v>
      </c>
      <c r="G88" s="130" t="n">
        <f aca="false">IF(COUNTA(H88:Q88)=0,"",AVERAGE(H88:Q88))</f>
        <v>10</v>
      </c>
      <c r="H88" s="141" t="n">
        <v>10</v>
      </c>
      <c r="I88" s="165"/>
      <c r="J88" s="165"/>
      <c r="K88" s="165"/>
      <c r="L88" s="165"/>
      <c r="M88" s="165"/>
      <c r="N88" s="165"/>
      <c r="O88" s="165"/>
      <c r="P88" s="165"/>
      <c r="Q88" s="165"/>
      <c r="R88" s="102" t="n">
        <f aca="false">IFERROR(G88*C88,"")</f>
        <v>20</v>
      </c>
      <c r="S88" s="133" t="s">
        <v>159</v>
      </c>
      <c r="T88" s="109" t="s">
        <v>206</v>
      </c>
      <c r="U88" s="109" t="s">
        <v>32</v>
      </c>
      <c r="V88" s="140" t="n">
        <v>2</v>
      </c>
    </row>
    <row r="89" customFormat="false" ht="16.5" hidden="false" customHeight="true" outlineLevel="0" collapsed="false">
      <c r="A89" s="127" t="s">
        <v>237</v>
      </c>
      <c r="B89" s="143"/>
      <c r="C89" s="128" t="n">
        <f aca="false">IF(G89="","",V89)</f>
        <v>5</v>
      </c>
      <c r="D89" s="143"/>
      <c r="E89" s="137" t="s">
        <v>123</v>
      </c>
      <c r="F89" s="129" t="s">
        <v>238</v>
      </c>
      <c r="G89" s="130" t="n">
        <f aca="false">IF(COUNTA(H89:Q89)=0,"",AVERAGE(H89:Q89))</f>
        <v>10</v>
      </c>
      <c r="H89" s="141" t="n">
        <v>10</v>
      </c>
      <c r="I89" s="165"/>
      <c r="J89" s="165"/>
      <c r="K89" s="165"/>
      <c r="L89" s="165"/>
      <c r="M89" s="165"/>
      <c r="N89" s="165"/>
      <c r="O89" s="165"/>
      <c r="P89" s="165"/>
      <c r="Q89" s="165"/>
      <c r="R89" s="102" t="n">
        <f aca="false">IFERROR(G89*C89,"")</f>
        <v>50</v>
      </c>
      <c r="S89" s="133" t="s">
        <v>239</v>
      </c>
      <c r="T89" s="109" t="s">
        <v>206</v>
      </c>
      <c r="U89" s="109" t="s">
        <v>32</v>
      </c>
      <c r="V89" s="140" t="n">
        <v>5</v>
      </c>
    </row>
    <row r="90" customFormat="false" ht="16.5" hidden="false" customHeight="true" outlineLevel="0" collapsed="false">
      <c r="A90" s="172" t="s">
        <v>240</v>
      </c>
      <c r="B90" s="143"/>
      <c r="C90" s="128" t="n">
        <f aca="false">IF(G90="","",V90)</f>
        <v>8</v>
      </c>
      <c r="D90" s="143"/>
      <c r="E90" s="137" t="s">
        <v>123</v>
      </c>
      <c r="F90" s="129" t="s">
        <v>241</v>
      </c>
      <c r="G90" s="130" t="n">
        <f aca="false">IF(COUNTA(H90:Q90)=0,"",AVERAGE(H90:Q90))</f>
        <v>10</v>
      </c>
      <c r="H90" s="141" t="n">
        <v>10</v>
      </c>
      <c r="I90" s="165"/>
      <c r="J90" s="165"/>
      <c r="K90" s="165"/>
      <c r="L90" s="165"/>
      <c r="M90" s="165"/>
      <c r="N90" s="165"/>
      <c r="O90" s="165"/>
      <c r="P90" s="165"/>
      <c r="Q90" s="165"/>
      <c r="R90" s="102" t="n">
        <f aca="false">IFERROR(G90*C90,"")</f>
        <v>80</v>
      </c>
      <c r="S90" s="133" t="s">
        <v>168</v>
      </c>
      <c r="T90" s="109" t="s">
        <v>206</v>
      </c>
      <c r="U90" s="109" t="s">
        <v>32</v>
      </c>
      <c r="V90" s="144" t="n">
        <v>8</v>
      </c>
    </row>
    <row r="91" customFormat="false" ht="16.5" hidden="false" customHeight="true" outlineLevel="0" collapsed="false">
      <c r="A91" s="173" t="s">
        <v>252</v>
      </c>
      <c r="B91" s="146" t="n">
        <v>9</v>
      </c>
      <c r="C91" s="120"/>
      <c r="D91" s="120"/>
      <c r="E91" s="170" t="n">
        <f aca="false">IFERROR((G92*D92+G96*D96)/SUM(D92:D106),"")</f>
        <v>10</v>
      </c>
      <c r="F91" s="170"/>
      <c r="G91" s="114"/>
      <c r="H91" s="115"/>
      <c r="I91" s="116"/>
      <c r="J91" s="116"/>
      <c r="K91" s="116"/>
      <c r="L91" s="116"/>
      <c r="M91" s="116"/>
      <c r="N91" s="116"/>
      <c r="O91" s="116"/>
      <c r="P91" s="116"/>
      <c r="Q91" s="116"/>
      <c r="R91" s="109"/>
      <c r="S91" s="109"/>
      <c r="T91" s="109"/>
      <c r="U91" s="109"/>
      <c r="V91" s="110"/>
    </row>
    <row r="92" customFormat="false" ht="16.5" hidden="false" customHeight="true" outlineLevel="0" collapsed="false">
      <c r="A92" s="122" t="s">
        <v>253</v>
      </c>
      <c r="B92" s="123"/>
      <c r="C92" s="123"/>
      <c r="D92" s="123" t="n">
        <v>40</v>
      </c>
      <c r="E92" s="109"/>
      <c r="F92" s="174"/>
      <c r="G92" s="149" t="n">
        <f aca="false">IFERROR(SUMPRODUCT(G93:G95,C93:C95)/SUM((C93:C95)),"")</f>
        <v>10</v>
      </c>
      <c r="H92" s="175"/>
      <c r="I92" s="116"/>
      <c r="J92" s="116"/>
      <c r="K92" s="116"/>
      <c r="L92" s="116"/>
      <c r="M92" s="116"/>
      <c r="N92" s="116"/>
      <c r="O92" s="116"/>
      <c r="P92" s="116"/>
      <c r="Q92" s="116"/>
      <c r="R92" s="109"/>
      <c r="S92" s="109"/>
      <c r="T92" s="109"/>
      <c r="U92" s="109"/>
      <c r="V92" s="126"/>
    </row>
    <row r="93" customFormat="false" ht="27.75" hidden="false" customHeight="true" outlineLevel="1" collapsed="false">
      <c r="A93" s="150" t="s">
        <v>254</v>
      </c>
      <c r="B93" s="128"/>
      <c r="C93" s="128" t="n">
        <f aca="false">IF(G93="","",V93)</f>
        <v>18</v>
      </c>
      <c r="D93" s="128"/>
      <c r="E93" s="161" t="s">
        <v>255</v>
      </c>
      <c r="F93" s="176" t="s">
        <v>256</v>
      </c>
      <c r="G93" s="130" t="n">
        <f aca="false">IF(COUNTA(H93:Q93)=0,"",AVERAGE(H93:Q93))</f>
        <v>10</v>
      </c>
      <c r="H93" s="163" t="n">
        <v>10</v>
      </c>
      <c r="I93" s="165"/>
      <c r="J93" s="165"/>
      <c r="K93" s="165"/>
      <c r="L93" s="165"/>
      <c r="M93" s="165"/>
      <c r="N93" s="165"/>
      <c r="O93" s="165"/>
      <c r="P93" s="165"/>
      <c r="Q93" s="165"/>
      <c r="R93" s="102" t="n">
        <f aca="false">IFERROR(G93*C93,"")</f>
        <v>180</v>
      </c>
      <c r="S93" s="133" t="s">
        <v>192</v>
      </c>
      <c r="T93" s="109" t="s">
        <v>206</v>
      </c>
      <c r="U93" s="109" t="s">
        <v>33</v>
      </c>
      <c r="V93" s="140" t="n">
        <v>18</v>
      </c>
    </row>
    <row r="94" customFormat="false" ht="21.75" hidden="false" customHeight="true" outlineLevel="1" collapsed="false">
      <c r="A94" s="150" t="s">
        <v>207</v>
      </c>
      <c r="B94" s="128"/>
      <c r="C94" s="128" t="n">
        <f aca="false">IF(G94="","",V94)</f>
        <v>17</v>
      </c>
      <c r="D94" s="128"/>
      <c r="E94" s="161"/>
      <c r="F94" s="176" t="s">
        <v>208</v>
      </c>
      <c r="G94" s="130" t="n">
        <f aca="false">IF(COUNTA(H94:Q94)=0,"",AVERAGE(H94:Q94))</f>
        <v>10</v>
      </c>
      <c r="H94" s="163" t="n">
        <v>10</v>
      </c>
      <c r="I94" s="165"/>
      <c r="J94" s="165"/>
      <c r="K94" s="165"/>
      <c r="L94" s="165"/>
      <c r="M94" s="165"/>
      <c r="N94" s="165"/>
      <c r="O94" s="165"/>
      <c r="P94" s="165"/>
      <c r="Q94" s="165"/>
      <c r="R94" s="102" t="n">
        <f aca="false">IFERROR(G94*C94,"")</f>
        <v>170</v>
      </c>
      <c r="S94" s="133" t="s">
        <v>209</v>
      </c>
      <c r="T94" s="109" t="s">
        <v>206</v>
      </c>
      <c r="U94" s="109" t="s">
        <v>33</v>
      </c>
      <c r="V94" s="140" t="n">
        <v>17</v>
      </c>
    </row>
    <row r="95" customFormat="false" ht="16.5" hidden="false" customHeight="true" outlineLevel="1" collapsed="false">
      <c r="A95" s="127" t="s">
        <v>210</v>
      </c>
      <c r="B95" s="128"/>
      <c r="C95" s="128" t="n">
        <f aca="false">IF(G95="","",V95)</f>
        <v>1</v>
      </c>
      <c r="D95" s="128"/>
      <c r="E95" s="109"/>
      <c r="F95" s="177" t="s">
        <v>211</v>
      </c>
      <c r="G95" s="130" t="n">
        <f aca="false">IF(COUNTA(H95:Q95)=0,"",AVERAGE(H95:Q95))</f>
        <v>10</v>
      </c>
      <c r="H95" s="178" t="n">
        <v>10</v>
      </c>
      <c r="I95" s="165"/>
      <c r="J95" s="165"/>
      <c r="K95" s="165"/>
      <c r="L95" s="165"/>
      <c r="M95" s="165"/>
      <c r="N95" s="165"/>
      <c r="O95" s="165"/>
      <c r="P95" s="165"/>
      <c r="Q95" s="165"/>
      <c r="R95" s="102" t="n">
        <f aca="false">IFERROR(G95*C95,"")</f>
        <v>10</v>
      </c>
      <c r="S95" s="133" t="s">
        <v>209</v>
      </c>
      <c r="T95" s="109" t="s">
        <v>206</v>
      </c>
      <c r="U95" s="109" t="s">
        <v>33</v>
      </c>
      <c r="V95" s="140" t="n">
        <v>1</v>
      </c>
    </row>
    <row r="96" customFormat="false" ht="16.5" hidden="false" customHeight="true" outlineLevel="0" collapsed="false">
      <c r="A96" s="134" t="s">
        <v>257</v>
      </c>
      <c r="B96" s="135"/>
      <c r="C96" s="135"/>
      <c r="D96" s="135" t="n">
        <v>60</v>
      </c>
      <c r="E96" s="116"/>
      <c r="F96" s="179"/>
      <c r="G96" s="125" t="n">
        <f aca="false">IFERROR(SUMPRODUCT(G97:G106,C97:C106)/SUM(C97:C106),"")</f>
        <v>10</v>
      </c>
      <c r="H96" s="175"/>
      <c r="I96" s="116"/>
      <c r="J96" s="116"/>
      <c r="K96" s="116"/>
      <c r="L96" s="116"/>
      <c r="M96" s="116"/>
      <c r="N96" s="116"/>
      <c r="O96" s="116"/>
      <c r="P96" s="116"/>
      <c r="Q96" s="116"/>
      <c r="R96" s="109"/>
      <c r="S96" s="109"/>
      <c r="T96" s="109"/>
      <c r="U96" s="109"/>
      <c r="V96" s="126"/>
    </row>
    <row r="97" customFormat="false" ht="16.5" hidden="false" customHeight="true" outlineLevel="0" collapsed="false">
      <c r="A97" s="127" t="s">
        <v>213</v>
      </c>
      <c r="B97" s="128"/>
      <c r="C97" s="128" t="n">
        <f aca="false">IF(G97="","",V97)</f>
        <v>0</v>
      </c>
      <c r="D97" s="128"/>
      <c r="E97" s="137" t="s">
        <v>123</v>
      </c>
      <c r="F97" s="129" t="s">
        <v>214</v>
      </c>
      <c r="G97" s="130" t="n">
        <f aca="false">IF(COUNTA(H97:Q97)=0,"",AVERAGE(H97:Q97))</f>
        <v>10</v>
      </c>
      <c r="H97" s="141" t="n">
        <v>10</v>
      </c>
      <c r="I97" s="165"/>
      <c r="J97" s="165"/>
      <c r="K97" s="165"/>
      <c r="L97" s="165"/>
      <c r="M97" s="165"/>
      <c r="N97" s="165"/>
      <c r="O97" s="165"/>
      <c r="P97" s="165"/>
      <c r="Q97" s="165"/>
      <c r="R97" s="102" t="n">
        <f aca="false">IFERROR(G97*C97,"")</f>
        <v>0</v>
      </c>
      <c r="S97" s="133" t="s">
        <v>142</v>
      </c>
      <c r="T97" s="109" t="s">
        <v>206</v>
      </c>
      <c r="U97" s="109" t="s">
        <v>33</v>
      </c>
      <c r="V97" s="140" t="n">
        <v>0</v>
      </c>
    </row>
    <row r="98" customFormat="false" ht="16.5" hidden="false" customHeight="true" outlineLevel="0" collapsed="false">
      <c r="A98" s="127" t="s">
        <v>215</v>
      </c>
      <c r="B98" s="128"/>
      <c r="C98" s="128" t="n">
        <f aca="false">IF(G98="","",V98)</f>
        <v>4</v>
      </c>
      <c r="D98" s="128"/>
      <c r="E98" s="137" t="s">
        <v>123</v>
      </c>
      <c r="F98" s="129" t="s">
        <v>216</v>
      </c>
      <c r="G98" s="130" t="n">
        <f aca="false">IF(COUNTA(H98:Q98)=0,"",AVERAGE(H98:Q98))</f>
        <v>10</v>
      </c>
      <c r="H98" s="141" t="n">
        <v>10</v>
      </c>
      <c r="I98" s="165"/>
      <c r="J98" s="165"/>
      <c r="K98" s="165"/>
      <c r="L98" s="165"/>
      <c r="M98" s="165"/>
      <c r="N98" s="165"/>
      <c r="O98" s="165"/>
      <c r="P98" s="165"/>
      <c r="Q98" s="165"/>
      <c r="R98" s="102" t="n">
        <f aca="false">IFERROR(G98*C98,"")</f>
        <v>40</v>
      </c>
      <c r="S98" s="133" t="s">
        <v>142</v>
      </c>
      <c r="T98" s="109" t="s">
        <v>206</v>
      </c>
      <c r="U98" s="109" t="s">
        <v>33</v>
      </c>
      <c r="V98" s="140" t="n">
        <v>4</v>
      </c>
    </row>
    <row r="99" customFormat="false" ht="16.5" hidden="false" customHeight="true" outlineLevel="0" collapsed="false">
      <c r="A99" s="127" t="s">
        <v>220</v>
      </c>
      <c r="B99" s="128"/>
      <c r="C99" s="128" t="n">
        <f aca="false">IF(G99="","",V99)</f>
        <v>0</v>
      </c>
      <c r="D99" s="128"/>
      <c r="E99" s="137" t="s">
        <v>123</v>
      </c>
      <c r="F99" s="129" t="s">
        <v>221</v>
      </c>
      <c r="G99" s="130" t="n">
        <f aca="false">IF(COUNTA(H99:Q99)=0,"",AVERAGE(H99:Q99))</f>
        <v>10</v>
      </c>
      <c r="H99" s="141" t="n">
        <v>10</v>
      </c>
      <c r="I99" s="165"/>
      <c r="J99" s="165"/>
      <c r="K99" s="165"/>
      <c r="L99" s="165"/>
      <c r="M99" s="165"/>
      <c r="N99" s="165"/>
      <c r="O99" s="165"/>
      <c r="P99" s="165"/>
      <c r="Q99" s="165"/>
      <c r="R99" s="102" t="n">
        <f aca="false">IFERROR(G99*C99,"")</f>
        <v>0</v>
      </c>
      <c r="S99" s="133" t="s">
        <v>142</v>
      </c>
      <c r="T99" s="109" t="s">
        <v>206</v>
      </c>
      <c r="U99" s="109" t="s">
        <v>33</v>
      </c>
      <c r="V99" s="140" t="n">
        <v>0</v>
      </c>
    </row>
    <row r="100" customFormat="false" ht="16.5" hidden="false" customHeight="true" outlineLevel="0" collapsed="false">
      <c r="A100" s="127" t="s">
        <v>224</v>
      </c>
      <c r="B100" s="128"/>
      <c r="C100" s="128" t="n">
        <f aca="false">IF(G100="","",V100)</f>
        <v>10</v>
      </c>
      <c r="D100" s="128"/>
      <c r="E100" s="137" t="s">
        <v>123</v>
      </c>
      <c r="F100" s="129" t="s">
        <v>225</v>
      </c>
      <c r="G100" s="130" t="n">
        <f aca="false">IF(COUNTA(H100:Q100)=0,"",AVERAGE(H100:Q100))</f>
        <v>10</v>
      </c>
      <c r="H100" s="141" t="n">
        <v>10</v>
      </c>
      <c r="I100" s="165"/>
      <c r="J100" s="165"/>
      <c r="K100" s="165"/>
      <c r="L100" s="165"/>
      <c r="M100" s="165"/>
      <c r="N100" s="165"/>
      <c r="O100" s="165"/>
      <c r="P100" s="165"/>
      <c r="Q100" s="165"/>
      <c r="R100" s="102" t="n">
        <f aca="false">IFERROR(G100*C100,"")</f>
        <v>100</v>
      </c>
      <c r="S100" s="133" t="s">
        <v>226</v>
      </c>
      <c r="T100" s="109" t="s">
        <v>206</v>
      </c>
      <c r="U100" s="109" t="s">
        <v>33</v>
      </c>
      <c r="V100" s="140" t="n">
        <v>10</v>
      </c>
    </row>
    <row r="101" customFormat="false" ht="16.5" hidden="false" customHeight="true" outlineLevel="0" collapsed="false">
      <c r="A101" s="127" t="s">
        <v>258</v>
      </c>
      <c r="B101" s="128"/>
      <c r="C101" s="128" t="n">
        <f aca="false">IF(G101="","",V101)</f>
        <v>10</v>
      </c>
      <c r="D101" s="128"/>
      <c r="E101" s="137" t="s">
        <v>123</v>
      </c>
      <c r="F101" s="129" t="s">
        <v>259</v>
      </c>
      <c r="G101" s="130" t="n">
        <f aca="false">IF(COUNTA(H101:Q101)=0,"",AVERAGE(H101:Q101))</f>
        <v>10</v>
      </c>
      <c r="H101" s="141" t="n">
        <v>10</v>
      </c>
      <c r="I101" s="165"/>
      <c r="J101" s="165"/>
      <c r="K101" s="165"/>
      <c r="L101" s="165"/>
      <c r="M101" s="165"/>
      <c r="N101" s="165"/>
      <c r="O101" s="165"/>
      <c r="P101" s="165"/>
      <c r="Q101" s="165"/>
      <c r="R101" s="102" t="n">
        <f aca="false">IFERROR(G101*C101,"")</f>
        <v>100</v>
      </c>
      <c r="S101" s="133" t="s">
        <v>226</v>
      </c>
      <c r="T101" s="109" t="s">
        <v>206</v>
      </c>
      <c r="U101" s="109" t="s">
        <v>33</v>
      </c>
      <c r="V101" s="140" t="n">
        <v>10</v>
      </c>
    </row>
    <row r="102" customFormat="false" ht="16.5" hidden="false" customHeight="true" outlineLevel="0" collapsed="false">
      <c r="A102" s="127" t="s">
        <v>227</v>
      </c>
      <c r="B102" s="128"/>
      <c r="C102" s="128" t="n">
        <f aca="false">IF(G102="","",V102)</f>
        <v>10</v>
      </c>
      <c r="D102" s="128"/>
      <c r="E102" s="137" t="s">
        <v>123</v>
      </c>
      <c r="F102" s="129" t="s">
        <v>228</v>
      </c>
      <c r="G102" s="130" t="n">
        <f aca="false">IF(COUNTA(H102:Q102)=0,"",AVERAGE(H102:Q102))</f>
        <v>10</v>
      </c>
      <c r="H102" s="141" t="n">
        <v>10</v>
      </c>
      <c r="I102" s="165"/>
      <c r="J102" s="165"/>
      <c r="K102" s="165"/>
      <c r="L102" s="165"/>
      <c r="M102" s="165"/>
      <c r="N102" s="165"/>
      <c r="O102" s="165"/>
      <c r="P102" s="165"/>
      <c r="Q102" s="165"/>
      <c r="R102" s="102" t="n">
        <f aca="false">IFERROR(G102*C102,"")</f>
        <v>100</v>
      </c>
      <c r="S102" s="133" t="s">
        <v>229</v>
      </c>
      <c r="T102" s="109" t="s">
        <v>206</v>
      </c>
      <c r="U102" s="109" t="s">
        <v>33</v>
      </c>
      <c r="V102" s="140" t="n">
        <v>10</v>
      </c>
    </row>
    <row r="103" customFormat="false" ht="16.5" hidden="false" customHeight="true" outlineLevel="0" collapsed="false">
      <c r="A103" s="127" t="s">
        <v>230</v>
      </c>
      <c r="B103" s="128"/>
      <c r="C103" s="128" t="n">
        <f aca="false">IF(G103="","",V103)</f>
        <v>8</v>
      </c>
      <c r="D103" s="128"/>
      <c r="E103" s="137" t="s">
        <v>123</v>
      </c>
      <c r="F103" s="129" t="s">
        <v>231</v>
      </c>
      <c r="G103" s="130" t="n">
        <f aca="false">IF(COUNTA(H103:Q103)=0,"",AVERAGE(H103:Q103))</f>
        <v>10</v>
      </c>
      <c r="H103" s="141" t="n">
        <v>10</v>
      </c>
      <c r="I103" s="165"/>
      <c r="J103" s="165"/>
      <c r="K103" s="165"/>
      <c r="L103" s="165"/>
      <c r="M103" s="165"/>
      <c r="N103" s="165"/>
      <c r="O103" s="165"/>
      <c r="P103" s="165"/>
      <c r="Q103" s="165"/>
      <c r="R103" s="102" t="n">
        <f aca="false">IFERROR(G103*C103,"")</f>
        <v>80</v>
      </c>
      <c r="S103" s="133" t="s">
        <v>232</v>
      </c>
      <c r="T103" s="109" t="s">
        <v>206</v>
      </c>
      <c r="U103" s="109" t="s">
        <v>33</v>
      </c>
      <c r="V103" s="140" t="n">
        <v>8</v>
      </c>
    </row>
    <row r="104" customFormat="false" ht="16.5" hidden="false" customHeight="true" outlineLevel="0" collapsed="false">
      <c r="A104" s="127" t="s">
        <v>233</v>
      </c>
      <c r="B104" s="128"/>
      <c r="C104" s="128" t="n">
        <f aca="false">IF(G104="","",V104)</f>
        <v>5</v>
      </c>
      <c r="D104" s="128"/>
      <c r="E104" s="137" t="s">
        <v>123</v>
      </c>
      <c r="F104" s="129" t="s">
        <v>234</v>
      </c>
      <c r="G104" s="130" t="n">
        <f aca="false">IF(COUNTA(H104:Q104)=0,"",AVERAGE(H104:Q104))</f>
        <v>10</v>
      </c>
      <c r="H104" s="141" t="n">
        <v>10</v>
      </c>
      <c r="I104" s="165"/>
      <c r="J104" s="165"/>
      <c r="K104" s="165"/>
      <c r="L104" s="165"/>
      <c r="M104" s="165"/>
      <c r="N104" s="165"/>
      <c r="O104" s="165"/>
      <c r="P104" s="165"/>
      <c r="Q104" s="165"/>
      <c r="R104" s="102" t="n">
        <f aca="false">IFERROR(G104*C104,"")</f>
        <v>50</v>
      </c>
      <c r="S104" s="133" t="s">
        <v>159</v>
      </c>
      <c r="T104" s="109" t="s">
        <v>206</v>
      </c>
      <c r="U104" s="109" t="s">
        <v>33</v>
      </c>
      <c r="V104" s="140" t="n">
        <v>5</v>
      </c>
    </row>
    <row r="105" customFormat="false" ht="16.5" hidden="false" customHeight="true" outlineLevel="0" collapsed="false">
      <c r="A105" s="127" t="s">
        <v>235</v>
      </c>
      <c r="B105" s="128"/>
      <c r="C105" s="128" t="n">
        <f aca="false">IF(G105="","",V105)</f>
        <v>2</v>
      </c>
      <c r="D105" s="128"/>
      <c r="E105" s="137" t="s">
        <v>123</v>
      </c>
      <c r="F105" s="129" t="s">
        <v>236</v>
      </c>
      <c r="G105" s="130" t="n">
        <f aca="false">IF(COUNTA(H105:Q105)=0,"",AVERAGE(H105:Q105))</f>
        <v>10</v>
      </c>
      <c r="H105" s="141" t="n">
        <v>10</v>
      </c>
      <c r="I105" s="165"/>
      <c r="J105" s="165"/>
      <c r="K105" s="165"/>
      <c r="L105" s="165"/>
      <c r="M105" s="165"/>
      <c r="N105" s="165"/>
      <c r="O105" s="165"/>
      <c r="P105" s="165"/>
      <c r="Q105" s="165"/>
      <c r="R105" s="102" t="n">
        <f aca="false">IFERROR(G105*C105,"")</f>
        <v>20</v>
      </c>
      <c r="S105" s="133" t="s">
        <v>159</v>
      </c>
      <c r="T105" s="109" t="s">
        <v>206</v>
      </c>
      <c r="U105" s="109" t="s">
        <v>33</v>
      </c>
      <c r="V105" s="140" t="n">
        <v>2</v>
      </c>
    </row>
    <row r="106" customFormat="false" ht="16.5" hidden="false" customHeight="true" outlineLevel="0" collapsed="false">
      <c r="A106" s="127" t="s">
        <v>237</v>
      </c>
      <c r="B106" s="128"/>
      <c r="C106" s="128" t="n">
        <f aca="false">IF(G106="","",V106)</f>
        <v>5</v>
      </c>
      <c r="D106" s="128"/>
      <c r="E106" s="137" t="s">
        <v>123</v>
      </c>
      <c r="F106" s="129" t="s">
        <v>238</v>
      </c>
      <c r="G106" s="130" t="n">
        <f aca="false">IF(COUNTA(H106:Q106)=0,"",AVERAGE(H106:Q106))</f>
        <v>10</v>
      </c>
      <c r="H106" s="141" t="n">
        <v>10</v>
      </c>
      <c r="I106" s="165"/>
      <c r="J106" s="165"/>
      <c r="K106" s="165"/>
      <c r="L106" s="165"/>
      <c r="M106" s="165"/>
      <c r="N106" s="165"/>
      <c r="O106" s="165"/>
      <c r="P106" s="165"/>
      <c r="Q106" s="165"/>
      <c r="R106" s="102" t="n">
        <f aca="false">IFERROR(G106*C106,"")</f>
        <v>50</v>
      </c>
      <c r="S106" s="133" t="s">
        <v>239</v>
      </c>
      <c r="T106" s="109" t="s">
        <v>206</v>
      </c>
      <c r="U106" s="109" t="s">
        <v>33</v>
      </c>
      <c r="V106" s="140" t="n">
        <v>5</v>
      </c>
    </row>
    <row r="107" customFormat="false" ht="16.5" hidden="false" customHeight="true" outlineLevel="0" collapsed="false">
      <c r="B107" s="180"/>
      <c r="C107" s="180"/>
      <c r="D107" s="180"/>
      <c r="E107" s="181"/>
      <c r="G107" s="182"/>
      <c r="I107" s="180"/>
      <c r="J107" s="180"/>
      <c r="K107" s="180"/>
    </row>
    <row r="108" customFormat="false" ht="16.5" hidden="false" customHeight="true" outlineLevel="0" collapsed="false">
      <c r="B108" s="180"/>
      <c r="C108" s="180"/>
      <c r="D108" s="180"/>
      <c r="E108" s="181"/>
      <c r="G108" s="182"/>
      <c r="I108" s="180"/>
      <c r="J108" s="180"/>
      <c r="K108" s="180"/>
    </row>
    <row r="109" customFormat="false" ht="16.5" hidden="false" customHeight="true" outlineLevel="0" collapsed="false">
      <c r="A109" s="183"/>
    </row>
  </sheetData>
  <mergeCells count="20">
    <mergeCell ref="G1:K1"/>
    <mergeCell ref="A2:E2"/>
    <mergeCell ref="G2:K2"/>
    <mergeCell ref="G3:K3"/>
    <mergeCell ref="G4:K4"/>
    <mergeCell ref="G5:K5"/>
    <mergeCell ref="G6:K6"/>
    <mergeCell ref="G7:K7"/>
    <mergeCell ref="G8:K8"/>
    <mergeCell ref="A9:A10"/>
    <mergeCell ref="B9:B10"/>
    <mergeCell ref="C9:C10"/>
    <mergeCell ref="E10:F11"/>
    <mergeCell ref="E12:F12"/>
    <mergeCell ref="E28:F28"/>
    <mergeCell ref="E42:F42"/>
    <mergeCell ref="E57:F57"/>
    <mergeCell ref="E58:F58"/>
    <mergeCell ref="E76:F76"/>
    <mergeCell ref="E91:F91"/>
  </mergeCells>
  <conditionalFormatting sqref="G1:G8">
    <cfRule type="cellIs" priority="2" operator="equal" aboveAverage="0" equalAverage="0" bottom="0" percent="0" rank="0" text="" dxfId="71">
      <formula>$J$34</formula>
    </cfRule>
    <cfRule type="cellIs" priority="3" operator="equal" aboveAverage="0" equalAverage="0" bottom="0" percent="0" rank="0" text="" dxfId="72">
      <formula>$J$33</formula>
    </cfRule>
    <cfRule type="cellIs" priority="4" operator="equal" aboveAverage="0" equalAverage="0" bottom="0" percent="0" rank="0" text="" dxfId="73">
      <formula>$J$35</formula>
    </cfRule>
    <cfRule type="cellIs" priority="5" operator="equal" aboveAverage="0" equalAverage="0" bottom="0" percent="0" rank="0" text="" dxfId="74">
      <formula>$J$36</formula>
    </cfRule>
    <cfRule type="cellIs" priority="6" operator="equal" aboveAverage="0" equalAverage="0" bottom="0" percent="0" rank="0" text="" dxfId="75">
      <formula>$J$37</formula>
    </cfRule>
    <cfRule type="cellIs" priority="7" operator="equal" aboveAverage="0" equalAverage="0" bottom="0" percent="0" rank="0" text="" dxfId="76">
      <formula>$J$38</formula>
    </cfRule>
  </conditionalFormatting>
  <hyperlinks>
    <hyperlink ref="G2" location="TB!A1" display="TB : Accueil Tableau de Bord"/>
    <hyperlink ref="G3" location="'P1'!A1" display="P1 : Volet Positionnement initial"/>
    <hyperlink ref="G4" location="'PS1'!A1" display="PS1 : Volet Positionnement Semestre 1"/>
    <hyperlink ref="G5" location="'PS2'!A1" display="PS2 : Volet Positionnement Semestre 2"/>
    <hyperlink ref="G6" location="Ressources!A1" display="Ressources : Volet Ressources"/>
    <hyperlink ref="G7" location="SynthèseN!A1" display="SynthèseN : Volet Synthèse des notes"/>
    <hyperlink ref="G8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1651"/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4.5" zeroHeight="false" outlineLevelRow="0" outlineLevelCol="0"/>
  <cols>
    <col collapsed="false" customWidth="true" hidden="false" outlineLevel="0" max="2" min="2" style="0" width="86.34"/>
    <col collapsed="false" customWidth="true" hidden="false" outlineLevel="0" max="6" min="3" style="51" width="24.67"/>
    <col collapsed="false" customWidth="true" hidden="false" outlineLevel="0" max="7" min="7" style="52" width="24.67"/>
    <col collapsed="false" customWidth="true" hidden="false" outlineLevel="0" max="10" min="8" style="51" width="24.67"/>
    <col collapsed="false" customWidth="true" hidden="false" outlineLevel="0" max="12" min="11" style="0" width="28.5"/>
    <col collapsed="false" customWidth="true" hidden="false" outlineLevel="0" max="13" min="13" style="0" width="19.5"/>
  </cols>
  <sheetData>
    <row r="1" customFormat="false" ht="34.5" hidden="false" customHeight="true" outlineLevel="0" collapsed="false">
      <c r="C1" s="53" t="s">
        <v>260</v>
      </c>
      <c r="D1" s="53"/>
      <c r="E1" s="53"/>
      <c r="F1" s="53"/>
      <c r="G1" s="53"/>
      <c r="H1" s="53"/>
      <c r="I1" s="53"/>
    </row>
    <row r="2" customFormat="false" ht="34.5" hidden="false" customHeight="true" outlineLevel="0" collapsed="false">
      <c r="C2" s="53"/>
      <c r="D2" s="53"/>
      <c r="E2" s="53"/>
      <c r="F2" s="53"/>
      <c r="G2" s="53"/>
      <c r="H2" s="53"/>
      <c r="I2" s="53"/>
    </row>
    <row r="3" customFormat="false" ht="34.5" hidden="false" customHeight="true" outlineLevel="0" collapsed="false">
      <c r="C3" s="184"/>
      <c r="D3" s="184"/>
      <c r="E3" s="39"/>
      <c r="F3" s="39"/>
      <c r="G3" s="39"/>
      <c r="H3" s="39"/>
    </row>
    <row r="4" customFormat="false" ht="34.5" hidden="false" customHeight="true" outlineLevel="0" collapsed="false">
      <c r="C4" s="185" t="s">
        <v>261</v>
      </c>
      <c r="D4" s="185" t="s">
        <v>262</v>
      </c>
      <c r="E4" s="186" t="s">
        <v>263</v>
      </c>
      <c r="F4" s="185" t="s">
        <v>264</v>
      </c>
      <c r="G4" s="186" t="s">
        <v>265</v>
      </c>
      <c r="H4" s="187" t="s">
        <v>266</v>
      </c>
      <c r="I4" s="2" t="s">
        <v>1</v>
      </c>
      <c r="J4" s="2"/>
    </row>
    <row r="5" customFormat="false" ht="36.75" hidden="false" customHeight="true" outlineLevel="0" collapsed="false">
      <c r="A5" s="60" t="s">
        <v>55</v>
      </c>
      <c r="B5" s="74" t="s">
        <v>56</v>
      </c>
      <c r="C5" s="188"/>
      <c r="D5" s="188"/>
      <c r="E5" s="189"/>
      <c r="F5" s="189"/>
      <c r="G5" s="189"/>
      <c r="H5" s="190"/>
      <c r="I5" s="3" t="s">
        <v>2</v>
      </c>
      <c r="J5" s="3"/>
    </row>
    <row r="6" customFormat="false" ht="36.75" hidden="false" customHeight="true" outlineLevel="0" collapsed="false">
      <c r="A6" s="60" t="s">
        <v>62</v>
      </c>
      <c r="B6" s="61" t="s">
        <v>63</v>
      </c>
      <c r="C6" s="191" t="n">
        <f aca="false">IFERROR((COUNTIF(P1!$C7:$G7,TB!$J$30)*TB!$K$30+COUNTIF(P1!$C7:$G7,TB!$J$30)*TB!$K$30+COUNTIF(P1!$C7:$G7,TB!$J$32)*TB!$K$32+COUNTIF(P1!$C7:$G7,TB!$J$33)*TB!$K$33+COUNTIF(P1!$C7:$G7,TB!$J$34)*TB!$K$34+COUNTIF(P1!$C7:$G7,TB!$J$35)*TB!$K$35)/COUNTA(P1!C7:G7),"")</f>
        <v>0</v>
      </c>
      <c r="D6" s="191" t="str">
        <f aca="false">IFERROR((COUNTIF(PS1!$C7:$G7,TB!$J$30)*TB!$K$30+COUNTIF(PS1!$C7:$G7,TB!$J$30)*TB!$K$30+COUNTIF(PS1!$C7:$G7,TB!$J$32)*TB!$K$32+COUNTIF(PS1!$C7:$G7,TB!$J$33)*TB!$K$33+COUNTIF(PS1!$C7:$G7,TB!$J$34)*TB!$K$34+COUNTIF(PS1!$C7:$G7,TB!$J$35)*TB!$K$35)/COUNTA(PS1!D7:H7),"")</f>
        <v/>
      </c>
      <c r="E6" s="191" t="n">
        <f aca="false">IFERROR(SUMIFS(Ressources!R:R,Ressources!S:S,CONCATENATE("*",A6,"*"),Ressources!T:T,"S1")/(SUMIFS(Ressources!C:C,Ressources!S:S,CONCATENATE("*",A6,"*"),Ressources!T:T,"S1")),"")</f>
        <v>12.634328358209</v>
      </c>
      <c r="F6" s="191" t="str">
        <f aca="false">IFERROR((COUNTIF(PS2!$C7:$G7,TB!$J$30)*TB!$K$30+COUNTIF(PS2!$C7:$G7,TB!$J$30)*TB!$K$30+COUNTIF(PS2!$C7:$G7,TB!$J$32)*TB!$K$32+COUNTIF(PS2!$C7:$G7,TB!$J$33)*TB!$K$33+COUNTIF(PS1!$C7:$G7,TB!$J$34)*TB!$K$34+COUNTIF(PS2!$C7:$G7,TB!$J$35)*TB!$K$35)/COUNTA(PS2!D7:H7),"")</f>
        <v/>
      </c>
      <c r="G6" s="191" t="n">
        <f aca="false">IFERROR(SUMIFS(Ressources!R:R,Ressources!S:S,CONCATENATE("*",A6,"*"),Ressources!T:T,"S2")/(SUMIFS(Ressources!C:C,Ressources!S:S,CONCATENATE("*",A6,"*"),Ressources!T:T,"S2")),"")</f>
        <v>10</v>
      </c>
      <c r="H6" s="192" t="n">
        <f aca="false">IFERROR(SUMIF(Ressources!S:S,CONCATENATE("*",A6,"*"),Ressources!R:R)/(SUMIF(Ressources!S:S,CONCATENATE("*",A6,"*"),Ressources!C:C)),"")</f>
        <v>11.103125</v>
      </c>
      <c r="I6" s="4" t="s">
        <v>3</v>
      </c>
      <c r="J6" s="4"/>
    </row>
    <row r="7" customFormat="false" ht="36.75" hidden="false" customHeight="true" outlineLevel="0" collapsed="false">
      <c r="A7" s="60" t="s">
        <v>64</v>
      </c>
      <c r="B7" s="61" t="s">
        <v>65</v>
      </c>
      <c r="C7" s="191" t="n">
        <f aca="false">IFERROR((COUNTIF(P1!$C8:$G8,TB!$J$30)*TB!$K$30+COUNTIF(P1!$C8:$G8,TB!$J$30)*TB!$K$30+COUNTIF(P1!$C8:$G8,TB!$J$32)*TB!$K$32+COUNTIF(P1!$C8:$G8,TB!$J$33)*TB!$K$33+COUNTIF(P1!$C8:$G8,TB!$J$34)*TB!$K$34+COUNTIF(P1!$C8:$G8,TB!$J$35)*TB!$K$35)/COUNTA(P1!C8:G8),"")</f>
        <v>0</v>
      </c>
      <c r="D7" s="191" t="str">
        <f aca="false">IFERROR((COUNTIF(PS1!$C8:$G8,TB!$J$30)*TB!$K$30+COUNTIF(PS1!$C8:$G8,TB!$J$30)*TB!$K$30+COUNTIF(PS1!$C8:$G8,TB!$J$32)*TB!$K$32+COUNTIF(PS1!$C8:$G8,TB!$J$33)*TB!$K$33+COUNTIF(PS1!$C8:$G8,TB!$J$34)*TB!$K$34+COUNTIF(PS1!$C8:$G8,TB!$J$35)*TB!$K$35)/COUNTA(PS1!D8:H8),"")</f>
        <v/>
      </c>
      <c r="E7" s="191" t="n">
        <f aca="false">IFERROR(SUMIFS(Ressources!R:R,Ressources!S:S,CONCATENATE("*",A7,"*"),Ressources!T:T,"S1")/(SUMIFS(Ressources!C:C,Ressources!S:S,CONCATENATE("*",A7,"*"),Ressources!T:T,"S1")),"")</f>
        <v>14.3455882352941</v>
      </c>
      <c r="F7" s="191" t="str">
        <f aca="false">IFERROR((COUNTIF(PS2!$C8:$G8,TB!$J$30)*TB!$K$30+COUNTIF(PS2!$C8:$G8,TB!$J$30)*TB!$K$30+COUNTIF(PS2!$C8:$G8,TB!$J$32)*TB!$K$32+COUNTIF(PS2!$C8:$G8,TB!$J$33)*TB!$K$33+COUNTIF(PS1!$C8:$G8,TB!$J$34)*TB!$K$34+COUNTIF(PS2!$C8:$G8,TB!$J$35)*TB!$K$35)/COUNTA(PS2!D8:H8),"")</f>
        <v/>
      </c>
      <c r="G7" s="191" t="n">
        <f aca="false">IFERROR(SUMIFS(Ressources!R:R,Ressources!S:S,CONCATENATE("*",A7,"*"),Ressources!T:T,"S2")/(SUMIFS(Ressources!C:C,Ressources!S:S,CONCATENATE("*",A7,"*"),Ressources!T:T,"S2")),"")</f>
        <v>10</v>
      </c>
      <c r="H7" s="192" t="n">
        <f aca="false">IFERROR(SUMIF(Ressources!S:S,CONCATENATE("*",A7,"*"),Ressources!R:R)/(SUMIF(Ressources!S:S,CONCATENATE("*",A7,"*"),Ressources!C:C)),"")</f>
        <v>11.3133333333333</v>
      </c>
      <c r="I7" s="5" t="s">
        <v>4</v>
      </c>
      <c r="J7" s="5"/>
    </row>
    <row r="8" customFormat="false" ht="36.75" hidden="false" customHeight="true" outlineLevel="0" collapsed="false">
      <c r="A8" s="60" t="s">
        <v>66</v>
      </c>
      <c r="B8" s="61" t="s">
        <v>67</v>
      </c>
      <c r="C8" s="191" t="n">
        <f aca="false">IFERROR((COUNTIF(P1!$C11:$G11,TB!$J$30)*TB!$K$30+COUNTIF(P1!$C11:$G11,TB!$J$30)*TB!$K$30+COUNTIF(P1!$C11:$G11,TB!$J$32)*TB!$K$32+COUNTIF(P1!$C11:$G11,TB!$J$33)*TB!$K$33+COUNTIF(P1!$C11:$G11,TB!$J$34)*TB!$K$34+COUNTIF(P1!$C11:$G11,TB!$J$35)*TB!$K$35)/COUNTA(P1!C11:G11),"")</f>
        <v>0</v>
      </c>
      <c r="D8" s="191" t="str">
        <f aca="false">IFERROR((COUNTIF(PS1!$C11:$G11,TB!$J$30)*TB!$K$30+COUNTIF(PS1!$C11:$G11,TB!$J$30)*TB!$K$30+COUNTIF(PS1!$C11:$G11,TB!$J$32)*TB!$K$32+COUNTIF(PS1!$C11:$G11,TB!$J$33)*TB!$K$33+COUNTIF(PS1!$C11:$G11,TB!$J$34)*TB!$K$34+COUNTIF(PS1!$C11:$G11,TB!$J$35)*TB!$K$35)/COUNTA(PS1!D11:H11),"")</f>
        <v/>
      </c>
      <c r="E8" s="191" t="n">
        <f aca="false">IFERROR(SUMIFS(Ressources!R:R,Ressources!S:S,CONCATENATE("*",A8,"*"),Ressources!T:T,"S1")/(SUMIFS(Ressources!C:C,Ressources!S:S,CONCATENATE("*",A8,"*"),Ressources!T:T,"S1")),"")</f>
        <v>14.1738461538462</v>
      </c>
      <c r="F8" s="191" t="str">
        <f aca="false">IFERROR((COUNTIF(PS2!$C11:$G11,TB!$J$30)*TB!$K$30+COUNTIF(PS2!$C11:$G11,TB!$J$30)*TB!$K$30+COUNTIF(PS2!$C11:$G11,TB!$J$32)*TB!$K$32+COUNTIF(PS2!$C11:$G11,TB!$J$33)*TB!$K$33+COUNTIF(PS1!$C11:$G11,TB!$J$34)*TB!$K$34+COUNTIF(PS2!$C11:$G11,TB!$J$35)*TB!$K$35)/COUNTA(PS2!D11:H11),"")</f>
        <v/>
      </c>
      <c r="G8" s="191" t="n">
        <f aca="false">IFERROR(SUMIFS(Ressources!R:R,Ressources!S:S,CONCATENATE("*",A8,"*"),Ressources!T:T,"S2")/(SUMIFS(Ressources!C:C,Ressources!S:S,CONCATENATE("*",A8,"*"),Ressources!T:T,"S2")),"")</f>
        <v>10</v>
      </c>
      <c r="H8" s="192" t="n">
        <f aca="false">IFERROR(SUMIF(Ressources!S:S,CONCATENATE("*",A8,"*"),Ressources!R:R)/(SUMIF(Ressources!S:S,CONCATENATE("*",A8,"*"),Ressources!C:C)),"")</f>
        <v>11.2857819905213</v>
      </c>
      <c r="I8" s="6" t="s">
        <v>5</v>
      </c>
      <c r="J8" s="6"/>
    </row>
    <row r="9" customFormat="false" ht="36.75" hidden="false" customHeight="true" outlineLevel="0" collapsed="false">
      <c r="A9" s="60" t="s">
        <v>68</v>
      </c>
      <c r="B9" s="64" t="s">
        <v>69</v>
      </c>
      <c r="C9" s="191" t="n">
        <f aca="false">IFERROR((COUNTIF(P1!$C12:$G12,TB!$J$30)*TB!$K$30+COUNTIF(P1!$C12:$G12,TB!$J$30)*TB!$K$30+COUNTIF(P1!$C12:$G12,TB!$J$32)*TB!$K$32+COUNTIF(P1!$C12:$G12,TB!$J$33)*TB!$K$33+COUNTIF(P1!$C12:$G12,TB!$J$34)*TB!$K$34+COUNTIF(P1!$C12:$G12,TB!$J$35)*TB!$K$35)/COUNTA(P1!C12:G12),"")</f>
        <v>0</v>
      </c>
      <c r="D9" s="191" t="str">
        <f aca="false">IFERROR((COUNTIF(PS1!$C12:$G12,TB!$J$30)*TB!$K$30+COUNTIF(PS1!$C12:$G12,TB!$J$30)*TB!$K$30+COUNTIF(PS1!$C12:$G12,TB!$J$32)*TB!$K$32+COUNTIF(PS1!$C12:$G12,TB!$J$33)*TB!$K$33+COUNTIF(PS1!$C12:$G12,TB!$J$34)*TB!$K$34+COUNTIF(PS1!$C12:$G12,TB!$J$35)*TB!$K$35)/COUNTA(PS1!D12:H12),"")</f>
        <v/>
      </c>
      <c r="E9" s="191" t="n">
        <f aca="false">IFERROR(SUMIFS(Ressources!R:R,Ressources!S:S,CONCATENATE("*",A9,"*"),Ressources!T:T,"S1")/(SUMIFS(Ressources!C:C,Ressources!S:S,CONCATENATE("*",A9,"*"),Ressources!T:T,"S1")),"")</f>
        <v>12.9797297297297</v>
      </c>
      <c r="F9" s="191" t="str">
        <f aca="false">IFERROR((COUNTIF(PS2!$C12:$G12,TB!$J$30)*TB!$K$30+COUNTIF(PS2!$C12:$G12,TB!$J$30)*TB!$K$30+COUNTIF(PS2!$C12:$G12,TB!$J$32)*TB!$K$32+COUNTIF(PS2!$C12:$G12,TB!$J$33)*TB!$K$33+COUNTIF(PS1!$C12:$G12,TB!$J$34)*TB!$K$34+COUNTIF(PS2!$C12:$G12,TB!$J$35)*TB!$K$35)/COUNTA(PS2!D12:H12),"")</f>
        <v/>
      </c>
      <c r="G9" s="191" t="n">
        <f aca="false">IFERROR(SUMIFS(Ressources!R:R,Ressources!S:S,CONCATENATE("*",A9,"*"),Ressources!T:T,"S2")/(SUMIFS(Ressources!C:C,Ressources!S:S,CONCATENATE("*",A9,"*"),Ressources!T:T,"S2")),"")</f>
        <v>10</v>
      </c>
      <c r="H9" s="192" t="n">
        <f aca="false">IFERROR(SUMIF(Ressources!S:S,CONCATENATE("*",A9,"*"),Ressources!R:R)/(SUMIF(Ressources!S:S,CONCATENATE("*",A9,"*"),Ressources!C:C)),"")</f>
        <v>11.1025</v>
      </c>
      <c r="I9" s="7" t="s">
        <v>6</v>
      </c>
      <c r="J9" s="7"/>
    </row>
    <row r="10" customFormat="false" ht="36.75" hidden="false" customHeight="true" outlineLevel="0" collapsed="false">
      <c r="A10" s="60" t="s">
        <v>70</v>
      </c>
      <c r="B10" s="64" t="s">
        <v>71</v>
      </c>
      <c r="C10" s="191" t="n">
        <f aca="false">IFERROR((COUNTIF(P1!$C13:$G13,TB!$J$30)*TB!$K$30+COUNTIF(P1!$C13:$G13,TB!$J$30)*TB!$K$30+COUNTIF(P1!$C13:$G13,TB!$J$32)*TB!$K$32+COUNTIF(P1!$C13:$G13,TB!$J$33)*TB!$K$33+COUNTIF(P1!$C13:$G13,TB!$J$34)*TB!$K$34+COUNTIF(P1!$C13:$G13,TB!$J$35)*TB!$K$35)/COUNTA(P1!C13:G13),"")</f>
        <v>0</v>
      </c>
      <c r="D10" s="191" t="n">
        <f aca="false">IFERROR((COUNTIF(PS1!$C13:$G13,TB!$J$30)*TB!$K$30+COUNTIF(PS1!$C13:$G13,TB!$J$30)*TB!$K$30+COUNTIF(PS1!$C13:$G13,TB!$J$32)*TB!$K$32+COUNTIF(PS1!$C13:$G13,TB!$J$33)*TB!$K$33+COUNTIF(PS1!$C13:$G13,TB!$J$34)*TB!$K$34+COUNTIF(PS1!$C13:$G13,TB!$J$35)*TB!$K$35)/COUNTA(PS1!D13:H13),"")</f>
        <v>0</v>
      </c>
      <c r="E10" s="191" t="n">
        <f aca="false">IFERROR(SUMIFS(Ressources!R:R,Ressources!S:S,CONCATENATE("*",A10,"*"),Ressources!T:T,"S1")/(SUMIFS(Ressources!C:C,Ressources!S:S,CONCATENATE("*",A10,"*"),Ressources!T:T,"S1")),"")</f>
        <v>13.238679245283</v>
      </c>
      <c r="F10" s="191" t="n">
        <f aca="false">IFERROR((COUNTIF(PS2!$C13:$G13,TB!$J$30)*TB!$K$30+COUNTIF(PS2!$C13:$G13,TB!$J$30)*TB!$K$30+COUNTIF(PS2!$C13:$G13,TB!$J$32)*TB!$K$32+COUNTIF(PS2!$C13:$G13,TB!$J$33)*TB!$K$33+COUNTIF(PS1!$C13:$G13,TB!$J$34)*TB!$K$34+COUNTIF(PS2!$C13:$G13,TB!$J$35)*TB!$K$35)/COUNTA(PS2!D13:H13),"")</f>
        <v>0</v>
      </c>
      <c r="G10" s="191" t="n">
        <f aca="false">IFERROR(SUMIFS(Ressources!R:R,Ressources!S:S,CONCATENATE("*",A10,"*"),Ressources!T:T,"S2")/(SUMIFS(Ressources!C:C,Ressources!S:S,CONCATENATE("*",A10,"*"),Ressources!T:T,"S2")),"")</f>
        <v>10</v>
      </c>
      <c r="H10" s="192" t="n">
        <f aca="false">IFERROR(SUMIF(Ressources!S:S,CONCATENATE("*",A10,"*"),Ressources!R:R)/(SUMIF(Ressources!S:S,CONCATENATE("*",A10,"*"),Ressources!C:C)),"")</f>
        <v>11.2714814814815</v>
      </c>
      <c r="I10" s="8" t="s">
        <v>7</v>
      </c>
      <c r="J10" s="8"/>
    </row>
    <row r="11" customFormat="false" ht="36.75" hidden="false" customHeight="true" outlineLevel="0" collapsed="false">
      <c r="A11" s="60" t="s">
        <v>72</v>
      </c>
      <c r="B11" s="64" t="s">
        <v>73</v>
      </c>
      <c r="C11" s="191" t="n">
        <f aca="false">IFERROR((COUNTIF(P1!$C12:$G12,TB!$J$30)*TB!$K$30+COUNTIF(P1!$C12:$G12,TB!$J$30)*TB!$K$30+COUNTIF(P1!$C12:$G12,TB!$J$32)*TB!$K$32+COUNTIF(P1!$C12:$G12,TB!$J$33)*TB!$K$33+COUNTIF(P1!$C12:$G12,TB!$J$34)*TB!$K$34+COUNTIF(P1!$C12:$G12,TB!$J$35)*TB!$K$35)/COUNTA(P1!C12:G12),"")</f>
        <v>0</v>
      </c>
      <c r="D11" s="191" t="str">
        <f aca="false">IFERROR((COUNTIF(PS1!$C12:$G12,TB!$J$30)*TB!$K$30+COUNTIF(PS1!$C12:$G12,TB!$J$30)*TB!$K$30+COUNTIF(PS1!$C12:$G12,TB!$J$32)*TB!$K$32+COUNTIF(PS1!$C12:$G12,TB!$J$33)*TB!$K$33+COUNTIF(PS1!$C12:$G12,TB!$J$34)*TB!$K$34+COUNTIF(PS1!$C12:$G12,TB!$J$35)*TB!$K$35)/COUNTA(PS1!D12:H12),"")</f>
        <v/>
      </c>
      <c r="E11" s="191" t="n">
        <f aca="false">IFERROR(SUMIFS(Ressources!R:R,Ressources!S:S,CONCATENATE("*",A11,"*"),Ressources!T:T,"S1")/(SUMIFS(Ressources!C:C,Ressources!S:S,CONCATENATE("*",A11,"*"),Ressources!T:T,"S1")),"")</f>
        <v>13.0144444444444</v>
      </c>
      <c r="F11" s="191" t="str">
        <f aca="false">IFERROR((COUNTIF(PS2!$C12:$G12,TB!$J$30)*TB!$K$30+COUNTIF(PS2!$C12:$G12,TB!$J$30)*TB!$K$30+COUNTIF(PS2!$C12:$G12,TB!$J$32)*TB!$K$32+COUNTIF(PS2!$C12:$G12,TB!$J$33)*TB!$K$33+COUNTIF(PS1!$C12:$G12,TB!$J$34)*TB!$K$34+COUNTIF(PS2!$C12:$G12,TB!$J$35)*TB!$K$35)/COUNTA(PS2!D12:H12),"")</f>
        <v/>
      </c>
      <c r="G11" s="191" t="n">
        <f aca="false">IFERROR(SUMIFS(Ressources!R:R,Ressources!S:S,CONCATENATE("*",A11,"*"),Ressources!T:T,"S2")/(SUMIFS(Ressources!C:C,Ressources!S:S,CONCATENATE("*",A11,"*"),Ressources!T:T,"S2")),"")</f>
        <v>10</v>
      </c>
      <c r="H11" s="192" t="n">
        <f aca="false">IFERROR(SUMIF(Ressources!S:S,CONCATENATE("*",A11,"*"),Ressources!R:R)/(SUMIF(Ressources!S:S,CONCATENATE("*",A11,"*"),Ressources!C:C)),"")</f>
        <v>11.2111607142857</v>
      </c>
      <c r="I11" s="9" t="s">
        <v>8</v>
      </c>
      <c r="J11" s="9"/>
    </row>
    <row r="12" customFormat="false" ht="36.75" hidden="false" customHeight="true" outlineLevel="0" collapsed="false">
      <c r="A12" s="60" t="s">
        <v>74</v>
      </c>
      <c r="B12" s="65" t="s">
        <v>75</v>
      </c>
      <c r="C12" s="193"/>
      <c r="D12" s="193"/>
      <c r="E12" s="194"/>
      <c r="F12" s="194"/>
      <c r="G12" s="194"/>
      <c r="H12" s="195"/>
    </row>
    <row r="13" customFormat="false" ht="36.75" hidden="false" customHeight="true" outlineLevel="0" collapsed="false">
      <c r="A13" s="60" t="s">
        <v>80</v>
      </c>
      <c r="B13" s="67" t="s">
        <v>81</v>
      </c>
      <c r="C13" s="191" t="n">
        <f aca="false">IFERROR((COUNTIF(P1!$C14:$G14,TB!$J$30)*TB!$K$30+COUNTIF(P1!$C14:$G14,TB!$J$30)*TB!$K$30+COUNTIF(P1!$C14:$G14,TB!$J$32)*TB!$K$32+COUNTIF(P1!$C14:$G14,TB!$J$33)*TB!$K$33+COUNTIF(P1!$C14:$G14,TB!$J$34)*TB!$K$34+COUNTIF(P1!$C14:$G14,TB!$J$35)*TB!$K$35)/COUNTA(P1!C14:G14),"")</f>
        <v>2</v>
      </c>
      <c r="D13" s="191" t="str">
        <f aca="false">IFERROR((COUNTIF(PS1!$C14:$G14,TB!$J$30)*TB!$K$30+COUNTIF(PS1!$C14:$G14,TB!$J$30)*TB!$K$30+COUNTIF(PS1!$C14:$G14,TB!$J$32)*TB!$K$32+COUNTIF(PS1!$C14:$G14,TB!$J$33)*TB!$K$33+COUNTIF(PS1!$C14:$G14,TB!$J$34)*TB!$K$34+COUNTIF(PS1!$C14:$G14,TB!$J$35)*TB!$K$35)/COUNTA(PS1!D14:H14),"")</f>
        <v/>
      </c>
      <c r="E13" s="191" t="n">
        <f aca="false">IFERROR(SUMIFS(Ressources!R:R,Ressources!S:S,CONCATENATE("*",A13,"*"),Ressources!T:T,"S1")/(SUMIFS(Ressources!C:C,Ressources!S:S,CONCATENATE("*",A13,"*"),Ressources!T:T,"S1")),"")</f>
        <v>10.3888888888889</v>
      </c>
      <c r="F13" s="191" t="str">
        <f aca="false">IFERROR((COUNTIF(PS2!$C14:$G14,TB!$J$30)*TB!$K$30+COUNTIF(PS2!$C14:$G14,TB!$J$30)*TB!$K$30+COUNTIF(PS2!$C14:$G14,TB!$J$32)*TB!$K$32+COUNTIF(PS2!$C14:$G14,TB!$J$33)*TB!$K$33+COUNTIF(PS1!$C14:$G14,TB!$J$34)*TB!$K$34+COUNTIF(PS2!$C14:$G14,TB!$J$35)*TB!$K$35)/COUNTA(PS2!D14:H14),"")</f>
        <v/>
      </c>
      <c r="G13" s="191" t="n">
        <f aca="false">IFERROR(SUMIFS(Ressources!R:R,Ressources!S:S,CONCATENATE("*",A13,"*"),Ressources!T:T,"S2")/(SUMIFS(Ressources!C:C,Ressources!S:S,CONCATENATE("*",A13,"*"),Ressources!T:T,"S2")),"")</f>
        <v>10</v>
      </c>
      <c r="H13" s="192" t="n">
        <f aca="false">IFERROR(SUMIF(Ressources!S:S,CONCATENATE("*",A13,"*"),Ressources!R:R)/(SUMIF(Ressources!S:S,CONCATENATE("*",A13,"*"),Ressources!C:C)),"")</f>
        <v>10.1443298969072</v>
      </c>
    </row>
    <row r="14" customFormat="false" ht="36.75" hidden="false" customHeight="true" outlineLevel="0" collapsed="false">
      <c r="A14" s="60" t="s">
        <v>82</v>
      </c>
      <c r="B14" s="69" t="s">
        <v>83</v>
      </c>
      <c r="C14" s="191" t="n">
        <f aca="false">IFERROR((COUNTIF(P1!$C15:$G15,TB!$J$30)*TB!$K$30+COUNTIF(P1!$C15:$G15,TB!$J$30)*TB!$K$30+COUNTIF(P1!$C15:$G15,TB!$J$32)*TB!$K$32+COUNTIF(P1!$C15:$G15,TB!$J$33)*TB!$K$33+COUNTIF(P1!$C15:$G15,TB!$J$34)*TB!$K$34+COUNTIF(P1!$C15:$G15,TB!$J$35)*TB!$K$35)/COUNTA(P1!C15:G15),"")</f>
        <v>1.5</v>
      </c>
      <c r="D14" s="191" t="str">
        <f aca="false">IFERROR((COUNTIF(PS1!$C15:$G15,TB!$J$30)*TB!$K$30+COUNTIF(PS1!$C15:$G15,TB!$J$30)*TB!$K$30+COUNTIF(PS1!$C15:$G15,TB!$J$32)*TB!$K$32+COUNTIF(PS1!$C15:$G15,TB!$J$33)*TB!$K$33+COUNTIF(PS1!$C15:$G15,TB!$J$34)*TB!$K$34+COUNTIF(PS1!$C15:$G15,TB!$J$35)*TB!$K$35)/COUNTA(PS1!D15:H15),"")</f>
        <v/>
      </c>
      <c r="E14" s="191" t="n">
        <f aca="false">IFERROR(SUMIFS(Ressources!R:R,Ressources!S:S,CONCATENATE("*",A14,"*"),Ressources!T:T,"S1")/(SUMIFS(Ressources!C:C,Ressources!S:S,CONCATENATE("*",A14,"*"),Ressources!T:T,"S1")),"")</f>
        <v>10</v>
      </c>
      <c r="F14" s="191" t="str">
        <f aca="false">IFERROR((COUNTIF(PS2!$C15:$G15,TB!$J$30)*TB!$K$30+COUNTIF(PS2!$C15:$G15,TB!$J$30)*TB!$K$30+COUNTIF(PS2!$C15:$G15,TB!$J$32)*TB!$K$32+COUNTIF(PS2!$C15:$G15,TB!$J$33)*TB!$K$33+COUNTIF(PS1!$C15:$G15,TB!$J$34)*TB!$K$34+COUNTIF(PS2!$C15:$G15,TB!$J$35)*TB!$K$35)/COUNTA(PS2!D15:H15),"")</f>
        <v/>
      </c>
      <c r="G14" s="191" t="n">
        <f aca="false">IFERROR(SUMIFS(Ressources!R:R,Ressources!S:S,CONCATENATE("*",A14,"*"),Ressources!T:T,"S2")/(SUMIFS(Ressources!C:C,Ressources!S:S,CONCATENATE("*",A14,"*"),Ressources!T:T,"S2")),"")</f>
        <v>10</v>
      </c>
      <c r="H14" s="192" t="n">
        <f aca="false">IFERROR(SUMIF(Ressources!S:S,CONCATENATE("*",A14,"*"),Ressources!R:R)/(SUMIF(Ressources!S:S,CONCATENATE("*",A14,"*"),Ressources!C:C)),"")</f>
        <v>10</v>
      </c>
    </row>
    <row r="15" customFormat="false" ht="36.75" hidden="false" customHeight="true" outlineLevel="0" collapsed="false">
      <c r="A15" s="60" t="s">
        <v>84</v>
      </c>
      <c r="B15" s="67" t="s">
        <v>85</v>
      </c>
      <c r="C15" s="191" t="n">
        <f aca="false">IFERROR((COUNTIF(P1!$C16:$G16,TB!$J$30)*TB!$K$30+COUNTIF(P1!$C16:$G16,TB!$J$30)*TB!$K$30+COUNTIF(P1!$C16:$G16,TB!$J$32)*TB!$K$32+COUNTIF(P1!$C16:$G16,TB!$J$33)*TB!$K$33+COUNTIF(P1!$C16:$G16,TB!$J$34)*TB!$K$34+COUNTIF(P1!$C16:$G16,TB!$J$35)*TB!$K$35)/COUNTA(P1!C16:G16),"")</f>
        <v>0</v>
      </c>
      <c r="D15" s="191" t="str">
        <f aca="false">IFERROR((COUNTIF(PS1!$C16:$G16,TB!$J$30)*TB!$K$30+COUNTIF(PS1!$C16:$G16,TB!$J$30)*TB!$K$30+COUNTIF(PS1!$C16:$G16,TB!$J$32)*TB!$K$32+COUNTIF(PS1!$C16:$G16,TB!$J$33)*TB!$K$33+COUNTIF(PS1!$C16:$G16,TB!$J$34)*TB!$K$34+COUNTIF(PS1!$C16:$G16,TB!$J$35)*TB!$K$35)/COUNTA(PS1!D16:H16),"")</f>
        <v/>
      </c>
      <c r="E15" s="191" t="n">
        <f aca="false">IFERROR(SUMIFS(Ressources!R:R,Ressources!S:S,CONCATENATE("*",A15,"*"),Ressources!T:T,"S1")/(SUMIFS(Ressources!C:C,Ressources!S:S,CONCATENATE("*",A15,"*"),Ressources!T:T,"S1")),"")</f>
        <v>11.7542857142857</v>
      </c>
      <c r="F15" s="191" t="str">
        <f aca="false">IFERROR((COUNTIF(PS2!$C16:$G16,TB!$J$30)*TB!$K$30+COUNTIF(PS2!$C16:$G16,TB!$J$30)*TB!$K$30+COUNTIF(PS2!$C16:$G16,TB!$J$32)*TB!$K$32+COUNTIF(PS2!$C16:$G16,TB!$J$33)*TB!$K$33+COUNTIF(PS1!$C16:$G16,TB!$J$34)*TB!$K$34+COUNTIF(PS2!$C16:$G16,TB!$J$35)*TB!$K$35)/COUNTA(PS2!D16:H16),"")</f>
        <v/>
      </c>
      <c r="G15" s="191" t="n">
        <f aca="false">IFERROR(SUMIFS(Ressources!R:R,Ressources!S:S,CONCATENATE("*",A15,"*"),Ressources!T:T,"S2")/(SUMIFS(Ressources!C:C,Ressources!S:S,CONCATENATE("*",A15,"*"),Ressources!T:T,"S2")),"")</f>
        <v>10</v>
      </c>
      <c r="H15" s="192" t="n">
        <f aca="false">IFERROR(SUMIF(Ressources!S:S,CONCATENATE("*",A15,"*"),Ressources!R:R)/(SUMIF(Ressources!S:S,CONCATENATE("*",A15,"*"),Ressources!C:C)),"")</f>
        <v>10.614</v>
      </c>
    </row>
    <row r="16" customFormat="false" ht="36.75" hidden="false" customHeight="true" outlineLevel="0" collapsed="false">
      <c r="A16" s="60" t="s">
        <v>86</v>
      </c>
      <c r="B16" s="196" t="s">
        <v>87</v>
      </c>
      <c r="C16" s="191" t="n">
        <f aca="false">IFERROR((COUNTIF(P1!$C17:$G17,TB!$J$30)*TB!$K$30+COUNTIF(P1!$C17:$G17,TB!$J$30)*TB!$K$30+COUNTIF(P1!$C17:$G17,TB!$J$32)*TB!$K$32+COUNTIF(P1!$C17:$G17,TB!$J$33)*TB!$K$33+COUNTIF(P1!$C17:$G17,TB!$J$34)*TB!$K$34+COUNTIF(P1!$C17:$G17,TB!$J$35)*TB!$K$35)/COUNTA(P1!C17:G17),"")</f>
        <v>2</v>
      </c>
      <c r="D16" s="191" t="str">
        <f aca="false">IFERROR((COUNTIF(PS1!$C17:$G17,TB!$J$30)*TB!$K$30+COUNTIF(PS1!$C17:$G17,TB!$J$30)*TB!$K$30+COUNTIF(PS1!$C17:$G17,TB!$J$32)*TB!$K$32+COUNTIF(PS1!$C17:$G17,TB!$J$33)*TB!$K$33+COUNTIF(PS1!$C17:$G17,TB!$J$34)*TB!$K$34+COUNTIF(PS1!$C17:$G17,TB!$J$35)*TB!$K$35)/COUNTA(PS1!D17:H17),"")</f>
        <v/>
      </c>
      <c r="E16" s="191" t="str">
        <f aca="false">IFERROR(SUMIFS(Ressources!R:R,Ressources!S:S,CONCATENATE("*",A16,"*"),Ressources!T:T,"S1")/(SUMIFS(Ressources!C:C,Ressources!S:S,CONCATENATE("*",A16,"*"),Ressources!T:T,"S1")),"")</f>
        <v/>
      </c>
      <c r="F16" s="191" t="str">
        <f aca="false">IFERROR((COUNTIF(PS2!$C17:$G17,TB!$J$30)*TB!$K$30+COUNTIF(PS2!$C17:$G17,TB!$J$30)*TB!$K$30+COUNTIF(PS2!$C17:$G17,TB!$J$32)*TB!$K$32+COUNTIF(PS2!$C17:$G17,TB!$J$33)*TB!$K$33+COUNTIF(PS1!$C17:$G17,TB!$J$34)*TB!$K$34+COUNTIF(PS2!$C17:$G17,TB!$J$35)*TB!$K$35)/COUNTA(PS2!D17:H17),"")</f>
        <v/>
      </c>
      <c r="G16" s="191" t="n">
        <f aca="false">IFERROR(SUMIFS(Ressources!R:R,Ressources!S:S,CONCATENATE("*",A16,"*"),Ressources!T:T,"S2")/(SUMIFS(Ressources!C:C,Ressources!S:S,CONCATENATE("*",A16,"*"),Ressources!T:T,"S2")),"")</f>
        <v>10</v>
      </c>
      <c r="H16" s="192" t="n">
        <f aca="false">IFERROR(SUMIF(Ressources!S:S,CONCATENATE("*",A16,"*"),Ressources!R:R)/(SUMIF(Ressources!S:S,CONCATENATE("*",A16,"*"),Ressources!C:C)),"")</f>
        <v>10</v>
      </c>
    </row>
    <row r="17" customFormat="false" ht="36.75" hidden="false" customHeight="true" outlineLevel="0" collapsed="false">
      <c r="A17" s="60" t="s">
        <v>88</v>
      </c>
      <c r="B17" s="67" t="s">
        <v>89</v>
      </c>
      <c r="C17" s="191" t="n">
        <f aca="false">IFERROR((COUNTIF(P1!$C18:$G18,TB!$J$30)*TB!$K$30+COUNTIF(P1!$C18:$G18,TB!$J$30)*TB!$K$30+COUNTIF(P1!$C18:$G18,TB!$J$32)*TB!$K$32+COUNTIF(P1!$C18:$G18,TB!$J$33)*TB!$K$33+COUNTIF(P1!$C18:$G18,TB!$J$34)*TB!$K$34+COUNTIF(P1!$C18:$G18,TB!$J$35)*TB!$K$35)/COUNTA(P1!C18:G18),"")</f>
        <v>3.5</v>
      </c>
      <c r="D17" s="191" t="str">
        <f aca="false">IFERROR((COUNTIF(PS1!$C18:$G18,TB!$J$30)*TB!$K$30+COUNTIF(PS1!$C18:$G18,TB!$J$30)*TB!$K$30+COUNTIF(PS1!$C18:$G18,TB!$J$32)*TB!$K$32+COUNTIF(PS1!$C18:$G18,TB!$J$33)*TB!$K$33+COUNTIF(PS1!$C18:$G18,TB!$J$34)*TB!$K$34+COUNTIF(PS1!$C18:$G18,TB!$J$35)*TB!$K$35)/COUNTA(PS1!D18:H18),"")</f>
        <v/>
      </c>
      <c r="E17" s="191" t="n">
        <f aca="false">IFERROR(SUMIFS(Ressources!R:R,Ressources!S:S,CONCATENATE("*",A17,"*"),Ressources!T:T,"S1")/(SUMIFS(Ressources!C:C,Ressources!S:S,CONCATENATE("*",A17,"*"),Ressources!T:T,"S1")),"")</f>
        <v>10</v>
      </c>
      <c r="F17" s="191" t="str">
        <f aca="false">IFERROR((COUNTIF(PS2!$C18:$G18,TB!$J$30)*TB!$K$30+COUNTIF(PS2!$C18:$G18,TB!$J$30)*TB!$K$30+COUNTIF(PS2!$C18:$G18,TB!$J$32)*TB!$K$32+COUNTIF(PS2!$C18:$G18,TB!$J$33)*TB!$K$33+COUNTIF(PS1!$C18:$G18,TB!$J$34)*TB!$K$34+COUNTIF(PS2!$C18:$G18,TB!$J$35)*TB!$K$35)/COUNTA(PS2!D18:H18),"")</f>
        <v/>
      </c>
      <c r="G17" s="191" t="n">
        <f aca="false">IFERROR(SUMIFS(Ressources!R:R,Ressources!S:S,CONCATENATE("*",A17,"*"),Ressources!T:T,"S2")/(SUMIFS(Ressources!C:C,Ressources!S:S,CONCATENATE("*",A17,"*"),Ressources!T:T,"S2")),"")</f>
        <v>10</v>
      </c>
      <c r="H17" s="192" t="n">
        <f aca="false">IFERROR(SUMIF(Ressources!S:S,CONCATENATE("*",A17,"*"),Ressources!R:R)/(SUMIF(Ressources!S:S,CONCATENATE("*",A17,"*"),Ressources!C:C)),"")</f>
        <v>10</v>
      </c>
    </row>
    <row r="18" customFormat="false" ht="36.75" hidden="false" customHeight="true" outlineLevel="0" collapsed="false">
      <c r="A18" s="60" t="s">
        <v>90</v>
      </c>
      <c r="B18" s="65" t="s">
        <v>91</v>
      </c>
      <c r="C18" s="193"/>
      <c r="D18" s="193"/>
      <c r="E18" s="194"/>
      <c r="F18" s="194"/>
      <c r="G18" s="194"/>
      <c r="H18" s="195"/>
    </row>
    <row r="19" customFormat="false" ht="36.75" hidden="false" customHeight="true" outlineLevel="0" collapsed="false">
      <c r="A19" s="60" t="s">
        <v>97</v>
      </c>
      <c r="B19" s="71" t="s">
        <v>98</v>
      </c>
      <c r="C19" s="191" t="n">
        <f aca="false">IFERROR((COUNTIF(P1!$C20:$G20,TB!$J$30)*TB!$K$30+COUNTIF(P1!$C20:$G20,TB!$J$30)*TB!$K$30+COUNTIF(P1!$C20:$G20,TB!$J$32)*TB!$K$32+COUNTIF(P1!$C20:$G20,TB!$J$33)*TB!$K$33+COUNTIF(P1!$C20:$G20,TB!$J$34)*TB!$K$34+COUNTIF(P1!$C20:$G20,TB!$J$35)*TB!$K$35)/COUNTA(P1!C20:G20),"")</f>
        <v>0</v>
      </c>
      <c r="D19" s="191" t="str">
        <f aca="false">IFERROR((COUNTIF(PS1!$C20:$G20,TB!$J$30)*TB!$K$30+COUNTIF(PS1!$C20:$G20,TB!$J$30)*TB!$K$30+COUNTIF(PS1!$C20:$G20,TB!$J$32)*TB!$K$32+COUNTIF(PS1!$C20:$G20,TB!$J$33)*TB!$K$33+COUNTIF(PS1!$C20:$G20,TB!$J$34)*TB!$K$34+COUNTIF(PS1!$C20:$G20,TB!$J$35)*TB!$K$35)/COUNTA(PS1!D20:H20),"")</f>
        <v/>
      </c>
      <c r="E19" s="191" t="n">
        <f aca="false">IFERROR(SUMIFS(Ressources!R:R,Ressources!S:S,CONCATENATE("*",A19,"*"),Ressources!T:T,"S1")/(SUMIFS(Ressources!C:C,Ressources!S:S,CONCATENATE("*",A19,"*"),Ressources!T:T,"S1")),"")</f>
        <v>11.5453125</v>
      </c>
      <c r="F19" s="191" t="str">
        <f aca="false">IFERROR((COUNTIF(PS2!$C20:$G20,TB!$J$30)*TB!$K$30+COUNTIF(PS2!$C20:$G20,TB!$J$30)*TB!$K$30+COUNTIF(PS2!$C20:$G20,TB!$J$32)*TB!$K$32+COUNTIF(PS2!$C20:$G20,TB!$J$33)*TB!$K$33+COUNTIF(PS1!$C20:$G20,TB!$J$34)*TB!$K$34+COUNTIF(PS2!$C20:$G20,TB!$J$35)*TB!$K$35)/COUNTA(PS2!D20:H20),"")</f>
        <v/>
      </c>
      <c r="G19" s="191" t="n">
        <f aca="false">IFERROR(SUMIFS(Ressources!R:R,Ressources!S:S,CONCATENATE("*",A19,"*"),Ressources!T:T,"S2")/(SUMIFS(Ressources!C:C,Ressources!S:S,CONCATENATE("*",A19,"*"),Ressources!T:T,"S2")),"")</f>
        <v>10</v>
      </c>
      <c r="H19" s="192" t="n">
        <f aca="false">IFERROR(SUMIF(Ressources!S:S,CONCATENATE("*",A19,"*"),Ressources!R:R)/(SUMIF(Ressources!S:S,CONCATENATE("*",A19,"*"),Ressources!C:C)),"")</f>
        <v>10.6549668874172</v>
      </c>
    </row>
    <row r="20" customFormat="false" ht="36.75" hidden="false" customHeight="true" outlineLevel="0" collapsed="false">
      <c r="A20" s="60" t="s">
        <v>99</v>
      </c>
      <c r="B20" s="71" t="s">
        <v>100</v>
      </c>
      <c r="C20" s="191" t="n">
        <f aca="false">IFERROR((COUNTIF(P1!$C24:$G24,TB!$J$30)*TB!$K$30+COUNTIF(P1!$C24:$G24,TB!$J$30)*TB!$K$30+COUNTIF(P1!$C24:$G24,TB!$J$32)*TB!$K$32+COUNTIF(P1!$C24:$G24,TB!$J$33)*TB!$K$33+COUNTIF(P1!$C24:$G24,TB!$J$34)*TB!$K$34+COUNTIF(P1!$C24:$G24,TB!$J$35)*TB!$K$35)/COUNTA(P1!C24:G24),"")</f>
        <v>0</v>
      </c>
      <c r="D20" s="191" t="str">
        <f aca="false">IFERROR((COUNTIF(PS1!$C24:$G24,TB!$J$30)*TB!$K$30+COUNTIF(PS1!$C24:$G24,TB!$J$30)*TB!$K$30+COUNTIF(PS1!$C24:$G24,TB!$J$32)*TB!$K$32+COUNTIF(PS1!$C24:$G24,TB!$J$33)*TB!$K$33+COUNTIF(PS1!$C24:$G24,TB!$J$34)*TB!$K$34+COUNTIF(PS1!$C24:$G24,TB!$J$35)*TB!$K$35)/COUNTA(PS1!D24:H24),"")</f>
        <v/>
      </c>
      <c r="E20" s="191" t="n">
        <f aca="false">IFERROR(SUMIFS(Ressources!R:R,Ressources!S:S,CONCATENATE("*",A20,"*"),Ressources!T:T,"S1")/(SUMIFS(Ressources!C:C,Ressources!S:S,CONCATENATE("*",A20,"*"),Ressources!T:T,"S1")),"")</f>
        <v>10</v>
      </c>
      <c r="F20" s="191" t="str">
        <f aca="false">IFERROR((COUNTIF(PS2!$C24:$G24,TB!$J$30)*TB!$K$30+COUNTIF(PS2!$C24:$G24,TB!$J$30)*TB!$K$30+COUNTIF(PS2!$C24:$G24,TB!$J$32)*TB!$K$32+COUNTIF(PS2!$C24:$G24,TB!$J$33)*TB!$K$33+COUNTIF(PS1!$C24:$G24,TB!$J$34)*TB!$K$34+COUNTIF(PS2!$C24:$G24,TB!$J$35)*TB!$K$35)/COUNTA(PS2!D24:H24),"")</f>
        <v/>
      </c>
      <c r="G20" s="191" t="n">
        <f aca="false">IFERROR(SUMIFS(Ressources!R:R,Ressources!S:S,CONCATENATE("*",A20,"*"),Ressources!T:T,"S2")/(SUMIFS(Ressources!C:C,Ressources!S:S,CONCATENATE("*",A20,"*"),Ressources!T:T,"S2")),"")</f>
        <v>10</v>
      </c>
      <c r="H20" s="192" t="n">
        <f aca="false">IFERROR(SUMIF(Ressources!S:S,CONCATENATE("*",A20,"*"),Ressources!R:R)/(SUMIF(Ressources!S:S,CONCATENATE("*",A20,"*"),Ressources!C:C)),"")</f>
        <v>10</v>
      </c>
    </row>
    <row r="21" customFormat="false" ht="36.75" hidden="false" customHeight="true" outlineLevel="0" collapsed="false">
      <c r="A21" s="60" t="s">
        <v>101</v>
      </c>
      <c r="B21" s="72" t="s">
        <v>102</v>
      </c>
      <c r="C21" s="191" t="n">
        <f aca="false">IFERROR((COUNTIF(P1!$C25:$G25,TB!$J$30)*TB!$K$30+COUNTIF(P1!$C25:$G25,TB!$J$30)*TB!$K$30+COUNTIF(P1!$C25:$G25,TB!$J$32)*TB!$K$32+COUNTIF(P1!$C25:$G25,TB!$J$33)*TB!$K$33+COUNTIF(P1!$C25:$G25,TB!$J$34)*TB!$K$34+COUNTIF(P1!$C25:$G25,TB!$J$35)*TB!$K$35)/COUNTA(P1!C25:G25),"")</f>
        <v>0</v>
      </c>
      <c r="D21" s="191" t="str">
        <f aca="false">IFERROR((COUNTIF(PS1!$C25:$G25,TB!$J$30)*TB!$K$30+COUNTIF(PS1!$C25:$G25,TB!$J$30)*TB!$K$30+COUNTIF(PS1!$C25:$G25,TB!$J$32)*TB!$K$32+COUNTIF(PS1!$C25:$G25,TB!$J$33)*TB!$K$33+COUNTIF(PS1!$C25:$G25,TB!$J$34)*TB!$K$34+COUNTIF(PS1!$C25:$G25,TB!$J$35)*TB!$K$35)/COUNTA(PS1!D25:H25),"")</f>
        <v/>
      </c>
      <c r="E21" s="191" t="n">
        <f aca="false">IFERROR(SUMIFS(Ressources!R:R,Ressources!S:S,CONCATENATE("*",A21,"*"),Ressources!T:T,"S1")/(SUMIFS(Ressources!C:C,Ressources!S:S,CONCATENATE("*",A21,"*"),Ressources!T:T,"S1")),"")</f>
        <v>10</v>
      </c>
      <c r="F21" s="191" t="str">
        <f aca="false">IFERROR((COUNTIF(PS2!$C25:$G25,TB!$J$30)*TB!$K$30+COUNTIF(PS2!$C25:$G25,TB!$J$30)*TB!$K$30+COUNTIF(PS2!$C25:$G25,TB!$J$32)*TB!$K$32+COUNTIF(PS2!$C25:$G25,TB!$J$33)*TB!$K$33+COUNTIF(PS1!$C25:$G25,TB!$J$34)*TB!$K$34+COUNTIF(PS2!$C25:$G25,TB!$J$35)*TB!$K$35)/COUNTA(PS2!D25:H25),"")</f>
        <v/>
      </c>
      <c r="G21" s="191" t="n">
        <f aca="false">IFERROR(SUMIFS(Ressources!R:R,Ressources!S:S,CONCATENATE("*",A21,"*"),Ressources!T:T,"S2")/(SUMIFS(Ressources!C:C,Ressources!S:S,CONCATENATE("*",A21,"*"),Ressources!T:T,"S2")),"")</f>
        <v>10</v>
      </c>
      <c r="H21" s="192" t="n">
        <f aca="false">IFERROR(SUMIF(Ressources!S:S,CONCATENATE("*",A21,"*"),Ressources!R:R)/(SUMIF(Ressources!S:S,CONCATENATE("*",A21,"*"),Ressources!C:C)),"")</f>
        <v>10</v>
      </c>
    </row>
    <row r="22" customFormat="false" ht="36.75" hidden="false" customHeight="true" outlineLevel="0" collapsed="false">
      <c r="A22" s="60" t="s">
        <v>103</v>
      </c>
      <c r="B22" s="72" t="s">
        <v>104</v>
      </c>
      <c r="C22" s="191" t="str">
        <f aca="false">IFERROR((COUNTIF(P1!$C26:$G26,TB!$J$30)*TB!$K$30+COUNTIF(P1!$C26:$G26,TB!$J$30)*TB!$K$30+COUNTIF(P1!$C26:$G26,TB!$J$32)*TB!$K$32+COUNTIF(P1!$C26:$G26,TB!$J$33)*TB!$K$33+COUNTIF(P1!$C26:$G26,TB!$J$34)*TB!$K$34+COUNTIF(P1!$C26:$G26,TB!$J$35)*TB!$K$35)/COUNTA(P1!C26:G26),"")</f>
        <v/>
      </c>
      <c r="D22" s="191" t="str">
        <f aca="false">IFERROR((COUNTIF(PS1!$C26:$G26,TB!$J$30)*TB!$K$30+COUNTIF(PS1!$C26:$G26,TB!$J$30)*TB!$K$30+COUNTIF(PS1!$C26:$G26,TB!$J$32)*TB!$K$32+COUNTIF(PS1!$C26:$G26,TB!$J$33)*TB!$K$33+COUNTIF(PS1!$C26:$G26,TB!$J$34)*TB!$K$34+COUNTIF(PS1!$C26:$G26,TB!$J$35)*TB!$K$35)/COUNTA(PS1!D26:H26),"")</f>
        <v/>
      </c>
      <c r="E22" s="191" t="n">
        <f aca="false">IFERROR(SUMIFS(Ressources!R:R,Ressources!S:S,CONCATENATE("*",A22,"*"),Ressources!T:T,"S1")/(SUMIFS(Ressources!C:C,Ressources!S:S,CONCATENATE("*",A22,"*"),Ressources!T:T,"S1")),"")</f>
        <v>10</v>
      </c>
      <c r="F22" s="191" t="str">
        <f aca="false">IFERROR((COUNTIF(PS2!$C26:$G26,TB!$J$30)*TB!$K$30+COUNTIF(PS2!$C26:$G26,TB!$J$30)*TB!$K$30+COUNTIF(PS2!$C26:$G26,TB!$J$32)*TB!$K$32+COUNTIF(PS2!$C26:$G26,TB!$J$33)*TB!$K$33+COUNTIF(PS1!$C26:$G26,TB!$J$34)*TB!$K$34+COUNTIF(PS2!$C26:$G26,TB!$J$35)*TB!$K$35)/COUNTA(PS2!D26:H26),"")</f>
        <v/>
      </c>
      <c r="G22" s="191" t="n">
        <f aca="false">IFERROR(SUMIFS(Ressources!R:R,Ressources!S:S,CONCATENATE("*",A22,"*"),Ressources!T:T,"S2")/(SUMIFS(Ressources!C:C,Ressources!S:S,CONCATENATE("*",A22,"*"),Ressources!T:T,"S2")),"")</f>
        <v>10</v>
      </c>
      <c r="H22" s="192" t="n">
        <f aca="false">IFERROR(SUMIF(Ressources!S:S,CONCATENATE("*",A22,"*"),Ressources!R:R)/(SUMIF(Ressources!S:S,CONCATENATE("*",A22,"*"),Ressources!C:C)),"")</f>
        <v>10</v>
      </c>
    </row>
    <row r="23" customFormat="false" ht="36.75" hidden="false" customHeight="true" outlineLevel="0" collapsed="false">
      <c r="A23" s="60" t="s">
        <v>105</v>
      </c>
      <c r="B23" s="72" t="s">
        <v>106</v>
      </c>
      <c r="C23" s="191" t="str">
        <f aca="false">IFERROR((COUNTIF(P1!$C27:$G27,TB!$J$30)*TB!$K$30+COUNTIF(P1!$C27:$G27,TB!$J$30)*TB!$K$30+COUNTIF(P1!$C27:$G27,TB!$J$32)*TB!$K$32+COUNTIF(P1!$C27:$G27,TB!$J$33)*TB!$K$33+COUNTIF(P1!$C27:$G27,TB!$J$34)*TB!$K$34+COUNTIF(P1!$C27:$G27,TB!$J$35)*TB!$K$35)/COUNTA(P1!C27:G27),"")</f>
        <v/>
      </c>
      <c r="D23" s="191" t="str">
        <f aca="false">IFERROR((COUNTIF(PS1!$C27:$G27,TB!$J$30)*TB!$K$30+COUNTIF(PS1!$C27:$G27,TB!$J$30)*TB!$K$30+COUNTIF(PS1!$C27:$G27,TB!$J$32)*TB!$K$32+COUNTIF(PS1!$C27:$G27,TB!$J$33)*TB!$K$33+COUNTIF(PS1!$C27:$G27,TB!$J$34)*TB!$K$34+COUNTIF(PS1!$C27:$G27,TB!$J$35)*TB!$K$35)/COUNTA(PS1!D27:H27),"")</f>
        <v/>
      </c>
      <c r="E23" s="191" t="n">
        <f aca="false">IFERROR(SUMIFS(Ressources!R:R,Ressources!S:S,CONCATENATE("*",A23,"*"),Ressources!T:T,"S1")/(SUMIFS(Ressources!C:C,Ressources!S:S,CONCATENATE("*",A23,"*"),Ressources!T:T,"S1")),"")</f>
        <v>10</v>
      </c>
      <c r="F23" s="191" t="str">
        <f aca="false">IFERROR((COUNTIF(PS2!$C27:$G27,TB!$J$30)*TB!$K$30+COUNTIF(PS2!$C27:$G27,TB!$J$30)*TB!$K$30+COUNTIF(PS2!$C27:$G27,TB!$J$32)*TB!$K$32+COUNTIF(PS2!$C27:$G27,TB!$J$33)*TB!$K$33+COUNTIF(PS1!$C27:$G27,TB!$J$34)*TB!$K$34+COUNTIF(PS2!$C27:$G27,TB!$J$35)*TB!$K$35)/COUNTA(PS2!D27:H27),"")</f>
        <v/>
      </c>
      <c r="G23" s="191" t="n">
        <f aca="false">IFERROR(SUMIFS(Ressources!R:R,Ressources!S:S,CONCATENATE("*",A23,"*"),Ressources!T:T,"S2")/(SUMIFS(Ressources!C:C,Ressources!S:S,CONCATENATE("*",A23,"*"),Ressources!T:T,"S2")),"")</f>
        <v>10</v>
      </c>
      <c r="H23" s="192" t="n">
        <f aca="false">IFERROR(SUMIF(Ressources!S:S,CONCATENATE("*",A23,"*"),Ressources!R:R)/(SUMIF(Ressources!S:S,CONCATENATE("*",A23,"*"),Ressources!C:C)),"")</f>
        <v>10</v>
      </c>
    </row>
    <row r="24" customFormat="false" ht="36.75" hidden="false" customHeight="true" outlineLevel="0" collapsed="false">
      <c r="A24" s="60" t="s">
        <v>107</v>
      </c>
      <c r="B24" s="73" t="s">
        <v>108</v>
      </c>
      <c r="C24" s="191" t="n">
        <f aca="false">IFERROR((COUNTIF(P1!$C25:$G25,TB!$J$30)*TB!$K$30+COUNTIF(P1!$C25:$G25,TB!$J$30)*TB!$K$30+COUNTIF(P1!$C25:$G25,TB!$J$32)*TB!$K$32+COUNTIF(P1!$C25:$G25,TB!$J$33)*TB!$K$33+COUNTIF(P1!$C25:$G25,TB!$J$34)*TB!$K$34+COUNTIF(P1!$C25:$G25,TB!$J$35)*TB!$K$35)/COUNTA(P1!C25:G25),"")</f>
        <v>0</v>
      </c>
      <c r="D24" s="191" t="str">
        <f aca="false">IFERROR((COUNTIF(PS1!$C25:$G25,TB!$J$30)*TB!$K$30+COUNTIF(PS1!$C25:$G25,TB!$J$30)*TB!$K$30+COUNTIF(PS1!$C25:$G25,TB!$J$32)*TB!$K$32+COUNTIF(PS1!$C25:$G25,TB!$J$33)*TB!$K$33+COUNTIF(PS1!$C25:$G25,TB!$J$34)*TB!$K$34+COUNTIF(PS1!$C25:$G25,TB!$J$35)*TB!$K$35)/COUNTA(PS1!D25:H25),"")</f>
        <v/>
      </c>
      <c r="E24" s="191" t="n">
        <f aca="false">IFERROR(SUMIFS(Ressources!R:R,Ressources!S:S,CONCATENATE("*",A24,"*"),Ressources!T:T,"S1")/(SUMIFS(Ressources!C:C,Ressources!S:S,CONCATENATE("*",A24,"*"),Ressources!T:T,"S1")),"")</f>
        <v>10</v>
      </c>
      <c r="F24" s="191" t="str">
        <f aca="false">IFERROR((COUNTIF(PS2!$C25:$G25,TB!$J$30)*TB!$K$30+COUNTIF(PS2!$C25:$G25,TB!$J$30)*TB!$K$30+COUNTIF(PS2!$C25:$G25,TB!$J$32)*TB!$K$32+COUNTIF(PS2!$C25:$G25,TB!$J$33)*TB!$K$33+COUNTIF(PS1!$C25:$G25,TB!$J$34)*TB!$K$34+COUNTIF(PS2!$C25:$G25,TB!$J$35)*TB!$K$35)/COUNTA(PS2!D25:H25),"")</f>
        <v/>
      </c>
      <c r="G24" s="191" t="n">
        <f aca="false">IFERROR(SUMIFS(Ressources!R:R,Ressources!S:S,CONCATENATE("*",A24,"*"),Ressources!T:T,"S2")/(SUMIFS(Ressources!C:C,Ressources!S:S,CONCATENATE("*",A24,"*"),Ressources!T:T,"S2")),"")</f>
        <v>10</v>
      </c>
      <c r="H24" s="192" t="n">
        <f aca="false">IFERROR(SUMIF(Ressources!S:S,CONCATENATE("*",A24,"*"),Ressources!R:R)/(SUMIF(Ressources!S:S,CONCATENATE("*",A24,"*"),Ressources!C:C)),"")</f>
        <v>10</v>
      </c>
    </row>
    <row r="25" customFormat="false" ht="36.75" hidden="false" customHeight="true" outlineLevel="0" collapsed="false"/>
  </sheetData>
  <mergeCells count="9">
    <mergeCell ref="C1:I2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I4 I5:J11">
    <cfRule type="cellIs" priority="2" operator="equal" aboveAverage="0" equalAverage="0" bottom="0" percent="0" rank="0" text="" dxfId="77">
      <formula>$J$29</formula>
    </cfRule>
    <cfRule type="cellIs" priority="3" operator="equal" aboveAverage="0" equalAverage="0" bottom="0" percent="0" rank="0" text="" dxfId="78">
      <formula>$J$28</formula>
    </cfRule>
    <cfRule type="cellIs" priority="4" operator="equal" aboveAverage="0" equalAverage="0" bottom="0" percent="0" rank="0" text="" dxfId="79">
      <formula>$J$30</formula>
    </cfRule>
    <cfRule type="cellIs" priority="5" operator="equal" aboveAverage="0" equalAverage="0" bottom="0" percent="0" rank="0" text="" dxfId="80">
      <formula>$J$31</formula>
    </cfRule>
    <cfRule type="cellIs" priority="6" operator="equal" aboveAverage="0" equalAverage="0" bottom="0" percent="0" rank="0" text="" dxfId="81">
      <formula>$J$32</formula>
    </cfRule>
    <cfRule type="cellIs" priority="7" operator="equal" aboveAverage="0" equalAverage="0" bottom="0" percent="0" rank="0" text="" dxfId="82">
      <formula>$J$33</formula>
    </cfRule>
  </conditionalFormatting>
  <hyperlinks>
    <hyperlink ref="I5" location="TB!A1" display="TB : Accueil Tableau de Bord"/>
    <hyperlink ref="I6" location="'P1'!A1" display="P1 : Volet Positionnement initial"/>
    <hyperlink ref="I7" location="'PS1'!A1" display="PS1 : Volet Positionnement Semestre 1"/>
    <hyperlink ref="I8" location="'PS2'!A1" display="PS2 : Volet Positionnement Semestre 2"/>
    <hyperlink ref="I9" location="Ressources!A1" display="Ressources : Volet Ressources"/>
    <hyperlink ref="I10" location="SynthèseN!A1" display="SynthèseN : Volet Synthèse des notes"/>
    <hyperlink ref="I11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F7F7F"/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32.33984375" defaultRowHeight="48" zeroHeight="false" outlineLevelRow="0" outlineLevelCol="0"/>
  <cols>
    <col collapsed="false" customWidth="true" hidden="false" outlineLevel="0" max="1" min="1" style="39" width="11.84"/>
    <col collapsed="false" customWidth="true" hidden="false" outlineLevel="0" max="2" min="2" style="197" width="21.5"/>
    <col collapsed="false" customWidth="true" hidden="false" outlineLevel="0" max="5" min="3" style="39" width="36.33"/>
    <col collapsed="false" customWidth="true" hidden="false" outlineLevel="0" max="6" min="6" style="39" width="97.67"/>
    <col collapsed="false" customWidth="true" hidden="false" outlineLevel="0" max="7" min="7" style="39" width="5.5"/>
    <col collapsed="false" customWidth="false" hidden="false" outlineLevel="0" max="16384" min="8" style="39" width="32.34"/>
  </cols>
  <sheetData>
    <row r="1" customFormat="false" ht="48" hidden="false" customHeight="true" outlineLevel="0" collapsed="false">
      <c r="A1" s="77"/>
      <c r="B1" s="77"/>
      <c r="D1" s="77"/>
      <c r="E1" s="77"/>
      <c r="F1" s="79"/>
      <c r="G1" s="78"/>
      <c r="H1" s="198" t="s">
        <v>1</v>
      </c>
      <c r="I1" s="198"/>
      <c r="J1" s="77"/>
    </row>
    <row r="2" customFormat="false" ht="48.75" hidden="false" customHeight="true" outlineLevel="0" collapsed="false">
      <c r="A2" s="77"/>
      <c r="B2" s="77"/>
      <c r="C2" s="199" t="s">
        <v>267</v>
      </c>
      <c r="D2" s="199"/>
      <c r="E2" s="199"/>
      <c r="F2" s="79"/>
      <c r="G2" s="78"/>
      <c r="H2" s="200" t="s">
        <v>2</v>
      </c>
      <c r="I2" s="200"/>
      <c r="J2" s="77"/>
    </row>
    <row r="3" customFormat="false" ht="48" hidden="false" customHeight="true" outlineLevel="0" collapsed="false">
      <c r="C3" s="39" t="s">
        <v>55</v>
      </c>
      <c r="D3" s="39" t="s">
        <v>74</v>
      </c>
      <c r="E3" s="39" t="s">
        <v>90</v>
      </c>
      <c r="H3" s="201" t="s">
        <v>3</v>
      </c>
      <c r="I3" s="201"/>
    </row>
    <row r="4" customFormat="false" ht="48" hidden="false" customHeight="true" outlineLevel="0" collapsed="false">
      <c r="C4" s="202" t="s">
        <v>56</v>
      </c>
      <c r="D4" s="65" t="s">
        <v>75</v>
      </c>
      <c r="E4" s="65" t="s">
        <v>91</v>
      </c>
      <c r="F4" s="203" t="s">
        <v>268</v>
      </c>
      <c r="H4" s="204" t="s">
        <v>4</v>
      </c>
      <c r="I4" s="204"/>
    </row>
    <row r="5" customFormat="false" ht="60" hidden="false" customHeight="true" outlineLevel="0" collapsed="false">
      <c r="B5" s="205" t="s">
        <v>269</v>
      </c>
      <c r="C5" s="206" t="s">
        <v>270</v>
      </c>
      <c r="D5" s="206" t="s">
        <v>271</v>
      </c>
      <c r="E5" s="206" t="s">
        <v>272</v>
      </c>
      <c r="F5" s="207"/>
      <c r="H5" s="208" t="s">
        <v>5</v>
      </c>
      <c r="I5" s="208"/>
    </row>
    <row r="6" customFormat="false" ht="48" hidden="false" customHeight="true" outlineLevel="0" collapsed="false">
      <c r="A6" s="39" t="s">
        <v>273</v>
      </c>
      <c r="B6" s="209" t="s">
        <v>54</v>
      </c>
      <c r="C6" s="210" t="str">
        <f aca="false">IFERROR(IF(AVERAGEIFS(SynthèseN!$C:$C,SynthèseN!$A:$A,CONCATENATE("*",Compétences!$A6,"*"),SynthèseN!$A:$A,CONCATENATE("*",Compétences!C$3,"*"))&gt;=TB!$K$30,TB!$J$30,IF(AVERAGEIFS(SynthèseN!$C:$C,SynthèseN!$A:$A,CONCATENATE("*",Compétences!$A6,"*"),SynthèseN!$A:$A,CONCATENATE("*",Compétences!C$3,"*"))&gt;=TB!$K$31,TB!$J$31,IF(AVERAGEIFS(SynthèseN!$C:$C,SynthèseN!$A:$A,CONCATENATE("*",Compétences!$A6,"*"),SynthèseN!$A:$A,CONCATENATE("*",Compétences!C$3,"*"))&gt;=TB!$K$32,TB!$J$32,IF(AVERAGEIFS(SynthèseN!$C:$C,SynthèseN!$A:$A,CONCATENATE("*",Compétences!$A6,"*"),SynthèseN!$A:$A,CONCATENATE("*",Compétences!C$3,"*"))&gt;=TB!$K$33,TB!$J$33,TB!$J$34)))),TB!$J$36)</f>
        <v>Non évaluée</v>
      </c>
      <c r="D6" s="210" t="str">
        <f aca="false">IFERROR(IF(AVERAGEIFS(SynthèseN!$C:$C,SynthèseN!$A:$A,CONCATENATE("*",Compétences!$A6,"*"),SynthèseN!$A:$A,CONCATENATE("*",Compétences!D$3,"*"))&gt;=TB!$K$30,TB!$J$30,IF(AVERAGEIFS(SynthèseN!$C:$C,SynthèseN!$A:$A,CONCATENATE("*",Compétences!$A6,"*"),SynthèseN!$A:$A,CONCATENATE("*",Compétences!D$3,"*"))&gt;=TB!$K$31,TB!$J$31,IF(AVERAGEIFS(SynthèseN!$C:$C,SynthèseN!$A:$A,CONCATENATE("*",Compétences!$A6,"*"),SynthèseN!$A:$A,CONCATENATE("*",Compétences!D$3,"*"))&gt;=TB!$K$32,TB!$J$32,IF(AVERAGEIFS(SynthèseN!$C:$C,SynthèseN!$A:$A,CONCATENATE("*",Compétences!$A6,"*"),SynthèseN!$A:$A,CONCATENATE("*",Compétences!D$3,"*"))&gt;=TB!$K$33,TB!$J$33,TB!$J$34)))),TB!$J$36)</f>
        <v>Non évaluée</v>
      </c>
      <c r="E6" s="210" t="str">
        <f aca="false">IFERROR(IF(AVERAGEIFS(SynthèseN!$C:$C,SynthèseN!$A:$A,CONCATENATE("*",Compétences!$A6,"*"),SynthèseN!$A:$A,CONCATENATE("*",Compétences!E$3,"*"))&gt;=TB!$K$30,TB!$J$30,IF(AVERAGEIFS(SynthèseN!$C:$C,SynthèseN!$A:$A,CONCATENATE("*",Compétences!$A6,"*"),SynthèseN!$A:$A,CONCATENATE("*",Compétences!E$3,"*"))&gt;=TB!$K$31,TB!$J$31,IF(AVERAGEIFS(SynthèseN!$C:$C,SynthèseN!$A:$A,CONCATENATE("*",Compétences!$A6,"*"),SynthèseN!$A:$A,CONCATENATE("*",Compétences!E$3,"*"))&gt;=TB!$K$32,TB!$J$32,IF(AVERAGEIFS(SynthèseN!$C:$C,SynthèseN!$A:$A,CONCATENATE("*",Compétences!$A6,"*"),SynthèseN!$A:$A,CONCATENATE("*",Compétences!E$3,"*"))&gt;=TB!$K$33,TB!$J$33,TB!$J$34)))),TB!$J$36)</f>
        <v>Non évaluée</v>
      </c>
      <c r="F6" s="211"/>
      <c r="H6" s="212" t="s">
        <v>6</v>
      </c>
      <c r="I6" s="212"/>
    </row>
    <row r="7" customFormat="false" ht="48" hidden="false" customHeight="true" outlineLevel="0" collapsed="false">
      <c r="A7" s="39" t="s">
        <v>273</v>
      </c>
      <c r="B7" s="213" t="s">
        <v>262</v>
      </c>
      <c r="C7" s="214" t="str">
        <f aca="false">IFERROR(IF(AVERAGEIFS(SynthèseN!$D:$D,SynthèseN!$A:$A,CONCATENATE("*",Compétences!$A6,"*"),SynthèseN!$A:$A,CONCATENATE("*",Compétences!C$3,"*"))&gt;=TB!$K$30,TB!$J$30,IF(AVERAGEIFS(SynthèseN!$D:$D,SynthèseN!$A:$A,CONCATENATE("*",Compétences!$A6,"*"),SynthèseN!$A:$A,CONCATENATE("*",Compétences!C$3,"*"))&gt;=TB!$K$31,TB!$J$31,IF(AVERAGEIFS(SynthèseN!$D:$D,SynthèseN!$A:$A,CONCATENATE("*",Compétences!$A6,"*"),SynthèseN!$A:$A,CONCATENATE("*",Compétences!C$3,"*"))&gt;=TB!$K$32,TB!$J$32,IF(AVERAGEIFS(SynthèseN!$D:$D,SynthèseN!$A:$A,CONCATENATE("*",Compétences!$A6,"*"),SynthèseN!$A:$A,CONCATENATE("*",Compétences!C$3,"*"))&gt;=TB!$K$33,TB!$J$33,TB!$J$34)))),TB!$J$36)</f>
        <v>Non évaluée</v>
      </c>
      <c r="D7" s="214" t="str">
        <f aca="false">IFERROR(IF(AVERAGEIFS(SynthèseN!$D:$D,SynthèseN!$A:$A,CONCATENATE("*",Compétences!$A6,"*"),SynthèseN!$A:$A,CONCATENATE("*",Compétences!D$3,"*"))&gt;=TB!$K$30,TB!$J$30,IF(AVERAGEIFS(SynthèseN!$D:$D,SynthèseN!$A:$A,CONCATENATE("*",Compétences!$A6,"*"),SynthèseN!$A:$A,CONCATENATE("*",Compétences!D$3,"*"))&gt;=TB!$K$31,TB!$J$31,IF(AVERAGEIFS(SynthèseN!$D:$D,SynthèseN!$A:$A,CONCATENATE("*",Compétences!$A6,"*"),SynthèseN!$A:$A,CONCATENATE("*",Compétences!D$3,"*"))&gt;=TB!$K$32,TB!$J$32,IF(AVERAGEIFS(SynthèseN!$D:$D,SynthèseN!$A:$A,CONCATENATE("*",Compétences!$A6,"*"),SynthèseN!$A:$A,CONCATENATE("*",Compétences!D$3,"*"))&gt;=TB!$K$33,TB!$J$33,TB!$J$34)))),TB!$J$36)</f>
        <v>Non évaluée</v>
      </c>
      <c r="E7" s="214" t="str">
        <f aca="false">IFERROR(IF(AVERAGEIFS(SynthèseN!$D:$D,SynthèseN!$A:$A,CONCATENATE("*",Compétences!$A6,"*"),SynthèseN!$A:$A,CONCATENATE("*",Compétences!E$3,"*"))&gt;=TB!$K$30,TB!$J$30,IF(AVERAGEIFS(SynthèseN!$D:$D,SynthèseN!$A:$A,CONCATENATE("*",Compétences!$A6,"*"),SynthèseN!$A:$A,CONCATENATE("*",Compétences!E$3,"*"))&gt;=TB!$K$31,TB!$J$31,IF(AVERAGEIFS(SynthèseN!$D:$D,SynthèseN!$A:$A,CONCATENATE("*",Compétences!$A6,"*"),SynthèseN!$A:$A,CONCATENATE("*",Compétences!E$3,"*"))&gt;=TB!$K$32,TB!$J$32,IF(AVERAGEIFS(SynthèseN!$D:$D,SynthèseN!$A:$A,CONCATENATE("*",Compétences!$A6,"*"),SynthèseN!$A:$A,CONCATENATE("*",Compétences!E$3,"*"))&gt;=TB!$K$33,TB!$J$33,TB!$J$34)))),TB!$J$36)</f>
        <v>Non évaluée</v>
      </c>
      <c r="F7" s="215"/>
      <c r="H7" s="216" t="s">
        <v>7</v>
      </c>
      <c r="I7" s="216"/>
    </row>
    <row r="8" customFormat="false" ht="48" hidden="false" customHeight="true" outlineLevel="0" collapsed="false">
      <c r="A8" s="39" t="s">
        <v>273</v>
      </c>
      <c r="B8" s="217" t="s">
        <v>274</v>
      </c>
      <c r="C8" s="218" t="str">
        <f aca="false">IFERROR(IF(AVERAGEIFS(SynthèseN!$E:$E,SynthèseN!$A:$A,CONCATENATE("*",Compétences!$A6,"*"),SynthèseN!$A:$A,CONCATENATE("*",Compétences!C$3,"*"))&gt;=TB!$K$30,TB!$J$30,IF(AVERAGEIFS(SynthèseN!$E:$E,SynthèseN!$A:$A,CONCATENATE("*",Compétences!$A6,"*"),SynthèseN!$A:$A,CONCATENATE("*",Compétences!C$3,"*"))&gt;=TB!$K$31,TB!$J$31,IF(AVERAGEIFS(SynthèseN!$E:$E,SynthèseN!$A:$A,CONCATENATE("*",Compétences!$A6,"*"),SynthèseN!$A:$A,CONCATENATE("*",Compétences!C$3,"*"))&gt;=TB!$K$32,TB!$J$32,IF(AVERAGEIFS(SynthèseN!$E:$E,SynthèseN!$A:$A,CONCATENATE("*",Compétences!$A6,"*"),SynthèseN!$A:$A,CONCATENATE("*",Compétences!C$3,"*"))&gt;=TB!$K$33,TB!$J$33,TB!$J$34)))),TB!$J$36)</f>
        <v>Non évaluée</v>
      </c>
      <c r="D8" s="218" t="str">
        <f aca="false">IFERROR(IF(AVERAGEIFS(SynthèseN!$E:$E,SynthèseN!$A:$A,CONCATENATE("*",Compétences!$A6,"*"),SynthèseN!$A:$A,CONCATENATE("*",Compétences!D$3,"*"))&gt;=TB!$K$30,TB!$J$30,IF(AVERAGEIFS(SynthèseN!$E:$E,SynthèseN!$A:$A,CONCATENATE("*",Compétences!$A6,"*"),SynthèseN!$A:$A,CONCATENATE("*",Compétences!D$3,"*"))&gt;=TB!$K$31,TB!$J$31,IF(AVERAGEIFS(SynthèseN!$E:$E,SynthèseN!$A:$A,CONCATENATE("*",Compétences!$A6,"*"),SynthèseN!$A:$A,CONCATENATE("*",Compétences!D$3,"*"))&gt;=TB!$K$32,TB!$J$32,IF(AVERAGEIFS(SynthèseN!$E:$E,SynthèseN!$A:$A,CONCATENATE("*",Compétences!$A6,"*"),SynthèseN!$A:$A,CONCATENATE("*",Compétences!D$3,"*"))&gt;=TB!$K$33,TB!$J$33,TB!$J$34)))),TB!$J$36)</f>
        <v>Non évaluée</v>
      </c>
      <c r="E8" s="218" t="str">
        <f aca="false">IFERROR(IF(AVERAGEIFS(SynthèseN!$E:$E,SynthèseN!$A:$A,CONCATENATE("*",Compétences!$A6,"*"),SynthèseN!$A:$A,CONCATENATE("*",Compétences!E$3,"*"))&gt;=TB!$K$30,TB!$J$30,IF(AVERAGEIFS(SynthèseN!$E:$E,SynthèseN!$A:$A,CONCATENATE("*",Compétences!$A6,"*"),SynthèseN!$A:$A,CONCATENATE("*",Compétences!E$3,"*"))&gt;=TB!$K$31,TB!$J$31,IF(AVERAGEIFS(SynthèseN!$E:$E,SynthèseN!$A:$A,CONCATENATE("*",Compétences!$A6,"*"),SynthèseN!$A:$A,CONCATENATE("*",Compétences!E$3,"*"))&gt;=TB!$K$32,TB!$J$32,IF(AVERAGEIFS(SynthèseN!$E:$E,SynthèseN!$A:$A,CONCATENATE("*",Compétences!$A6,"*"),SynthèseN!$A:$A,CONCATENATE("*",Compétences!E$3,"*"))&gt;=TB!$K$33,TB!$J$33,TB!$J$34)))),TB!$J$36)</f>
        <v>Non évaluée</v>
      </c>
      <c r="F8" s="219"/>
      <c r="H8" s="220" t="s">
        <v>8</v>
      </c>
      <c r="I8" s="220"/>
    </row>
    <row r="9" customFormat="false" ht="48" hidden="false" customHeight="true" outlineLevel="0" collapsed="false">
      <c r="A9" s="39" t="s">
        <v>273</v>
      </c>
      <c r="B9" s="213" t="s">
        <v>264</v>
      </c>
      <c r="C9" s="214" t="str">
        <f aca="false">IFERROR(IF(AVERAGEIFS(SynthèseN!$F:$F,SynthèseN!$A:$A,CONCATENATE("*",Compétences!$A6,"*"),SynthèseN!$A:$A,CONCATENATE("*",Compétences!C$3,"*"))&gt;=TB!$K$30,TB!$J$30,IF(AVERAGEIFS(SynthèseN!$F:$F,SynthèseN!$A:$A,CONCATENATE("*",Compétences!$A6,"*"),SynthèseN!$A:$A,CONCATENATE("*",Compétences!C$3,"*"))&gt;=TB!$K$31,TB!$J$31,IF(AVERAGEIFS(SynthèseN!$F:$F,SynthèseN!$A:$A,CONCATENATE("*",Compétences!$A6,"*"),SynthèseN!$A:$A,CONCATENATE("*",Compétences!C$3,"*"))&gt;=TB!$K$32,TB!$J$32,IF(AVERAGEIFS(SynthèseN!$F:$F,SynthèseN!$A:$A,CONCATENATE("*",Compétences!$A6,"*"),SynthèseN!$A:$A,CONCATENATE("*",Compétences!C$3,"*"))&gt;=TB!$K$33,TB!$J$33,TB!$J$34)))),TB!$J$36)</f>
        <v>Non évaluée</v>
      </c>
      <c r="D9" s="214" t="str">
        <f aca="false">IFERROR(IF(AVERAGEIFS(SynthèseN!$F:$F,SynthèseN!$A:$A,CONCATENATE("*",Compétences!$A6,"*"),SynthèseN!$A:$A,CONCATENATE("*",Compétences!D$3,"*"))&gt;=TB!$K$30,TB!$J$30,IF(AVERAGEIFS(SynthèseN!$F:$F,SynthèseN!$A:$A,CONCATENATE("*",Compétences!$A6,"*"),SynthèseN!$A:$A,CONCATENATE("*",Compétences!D$3,"*"))&gt;=TB!$K$31,TB!$J$31,IF(AVERAGEIFS(SynthèseN!$F:$F,SynthèseN!$A:$A,CONCATENATE("*",Compétences!$A6,"*"),SynthèseN!$A:$A,CONCATENATE("*",Compétences!D$3,"*"))&gt;=TB!$K$32,TB!$J$32,IF(AVERAGEIFS(SynthèseN!$F:$F,SynthèseN!$A:$A,CONCATENATE("*",Compétences!$A6,"*"),SynthèseN!$A:$A,CONCATENATE("*",Compétences!D$3,"*"))&gt;=TB!$K$33,TB!$J$33,TB!$J$34)))),TB!$J$36)</f>
        <v>Non évaluée</v>
      </c>
      <c r="E9" s="214" t="str">
        <f aca="false">IFERROR(IF(AVERAGEIFS(SynthèseN!$F:$F,SynthèseN!$A:$A,CONCATENATE("*",Compétences!$A6,"*"),SynthèseN!$A:$A,CONCATENATE("*",Compétences!E$3,"*"))&gt;=TB!$K$30,TB!$J$30,IF(AVERAGEIFS(SynthèseN!$F:$F,SynthèseN!$A:$A,CONCATENATE("*",Compétences!$A6,"*"),SynthèseN!$A:$A,CONCATENATE("*",Compétences!E$3,"*"))&gt;=TB!$K$31,TB!$J$31,IF(AVERAGEIFS(SynthèseN!$F:$F,SynthèseN!$A:$A,CONCATENATE("*",Compétences!$A6,"*"),SynthèseN!$A:$A,CONCATENATE("*",Compétences!E$3,"*"))&gt;=TB!$K$32,TB!$J$32,IF(AVERAGEIFS(SynthèseN!$F:$F,SynthèseN!$A:$A,CONCATENATE("*",Compétences!$A6,"*"),SynthèseN!$A:$A,CONCATENATE("*",Compétences!E$3,"*"))&gt;=TB!$K$33,TB!$J$33,TB!$J$34)))),TB!$J$36)</f>
        <v>Non évaluée</v>
      </c>
      <c r="F9" s="215"/>
    </row>
    <row r="10" customFormat="false" ht="48" hidden="false" customHeight="true" outlineLevel="0" collapsed="false">
      <c r="A10" s="39" t="s">
        <v>273</v>
      </c>
      <c r="B10" s="217" t="s">
        <v>275</v>
      </c>
      <c r="C10" s="218" t="str">
        <f aca="false">IFERROR(IF(AVERAGEIFS(SynthèseN!$G:$G,SynthèseN!$A:$A,CONCATENATE("*",Compétences!$A6,"*"),SynthèseN!$A:$A,CONCATENATE("*",Compétences!C$3,"*"))&gt;=TB!$K$30,TB!$J$30,IF(AVERAGEIFS(SynthèseN!$G:$G,SynthèseN!$A:$A,CONCATENATE("*",Compétences!$A6,"*"),SynthèseN!$A:$A,CONCATENATE("*",Compétences!C$3,"*"))&gt;=TB!$K$31,TB!$J$31,IF(AVERAGEIFS(SynthèseN!$G:$G,SynthèseN!$A:$A,CONCATENATE("*",Compétences!$A6,"*"),SynthèseN!$A:$A,CONCATENATE("*",Compétences!C$3,"*"))&gt;=TB!$K$32,TB!$J$32,IF(AVERAGEIFS(SynthèseN!$G:$G,SynthèseN!$A:$A,CONCATENATE("*",Compétences!$A6,"*"),SynthèseN!$A:$A,CONCATENATE("*",Compétences!C$3,"*"))&gt;=TB!$K$33,TB!$J$33,TB!$J$34)))),TB!$J$36)</f>
        <v>Non évaluée</v>
      </c>
      <c r="D10" s="218" t="str">
        <f aca="false">IFERROR(IF(AVERAGEIFS(SynthèseN!$G:$G,SynthèseN!$A:$A,CONCATENATE("*",Compétences!$A6,"*"),SynthèseN!$A:$A,CONCATENATE("*",Compétences!D$3,"*"))&gt;=TB!$K$30,TB!$J$30,IF(AVERAGEIFS(SynthèseN!$G:$G,SynthèseN!$A:$A,CONCATENATE("*",Compétences!$A6,"*"),SynthèseN!$A:$A,CONCATENATE("*",Compétences!D$3,"*"))&gt;=TB!$K$31,TB!$J$31,IF(AVERAGEIFS(SynthèseN!$G:$G,SynthèseN!$A:$A,CONCATENATE("*",Compétences!$A6,"*"),SynthèseN!$A:$A,CONCATENATE("*",Compétences!D$3,"*"))&gt;=TB!$K$32,TB!$J$32,IF(AVERAGEIFS(SynthèseN!$G:$G,SynthèseN!$A:$A,CONCATENATE("*",Compétences!$A6,"*"),SynthèseN!$A:$A,CONCATENATE("*",Compétences!D$3,"*"))&gt;=TB!$K$33,TB!$J$33,TB!$J$34)))),TB!$J$36)</f>
        <v>Non évaluée</v>
      </c>
      <c r="E10" s="218" t="str">
        <f aca="false">IFERROR(IF(AVERAGEIFS(SynthèseN!$G:$G,SynthèseN!$A:$A,CONCATENATE("*",Compétences!$A6,"*"),SynthèseN!$A:$A,CONCATENATE("*",Compétences!E$3,"*"))&gt;=TB!$K$30,TB!$J$30,IF(AVERAGEIFS(SynthèseN!$G:$G,SynthèseN!$A:$A,CONCATENATE("*",Compétences!$A6,"*"),SynthèseN!$A:$A,CONCATENATE("*",Compétences!E$3,"*"))&gt;=TB!$K$31,TB!$J$31,IF(AVERAGEIFS(SynthèseN!$G:$G,SynthèseN!$A:$A,CONCATENATE("*",Compétences!$A6,"*"),SynthèseN!$A:$A,CONCATENATE("*",Compétences!E$3,"*"))&gt;=TB!$K$32,TB!$J$32,IF(AVERAGEIFS(SynthèseN!$G:$G,SynthèseN!$A:$A,CONCATENATE("*",Compétences!$A6,"*"),SynthèseN!$A:$A,CONCATENATE("*",Compétences!E$3,"*"))&gt;=TB!$K$33,TB!$J$33,TB!$J$34)))),TB!$J$36)</f>
        <v>Non évaluée</v>
      </c>
      <c r="F10" s="219"/>
    </row>
    <row r="11" customFormat="false" ht="48" hidden="false" customHeight="true" outlineLevel="0" collapsed="false">
      <c r="A11" s="39" t="s">
        <v>273</v>
      </c>
      <c r="B11" s="209" t="s">
        <v>276</v>
      </c>
      <c r="C11" s="221" t="str">
        <f aca="false">IFERROR(IF(AVERAGEIFS(SynthèseN!$H:$H,SynthèseN!$A:$A,CONCATENATE("*",Compétences!$A6,"*"),SynthèseN!$A:$A,CONCATENATE("*",Compétences!C$3,"*"))&gt;=TB!$K$30,TB!$J$30,IF(AVERAGEIFS(SynthèseN!$H:$H,SynthèseN!$A:$A,CONCATENATE("*",Compétences!$A6,"*"),SynthèseN!$A:$A,CONCATENATE("*",Compétences!C$3,"*"))&gt;=TB!$K$31,TB!$J$31,IF(AVERAGEIFS(SynthèseN!$H:$H,SynthèseN!$A:$A,CONCATENATE("*",Compétences!$A6,"*"),SynthèseN!$A:$A,CONCATENATE("*",Compétences!C$3,"*"))&gt;=TB!$K$32,TB!$J$32,IF(AVERAGEIFS(SynthèseN!$H:$H,SynthèseN!$A:$A,CONCATENATE("*",Compétences!$A6,"*"),SynthèseN!$A:$A,CONCATENATE("*",Compétences!C$3,"*"))&gt;=TB!$K$33,TB!$J$33,TB!$J$34)))),TB!$J$36)</f>
        <v>Non évaluée</v>
      </c>
      <c r="D11" s="221" t="str">
        <f aca="false">IFERROR(IF(AVERAGEIFS(SynthèseN!$H:$H,SynthèseN!$A:$A,CONCATENATE("*",Compétences!$A6,"*"),SynthèseN!$A:$A,CONCATENATE("*",Compétences!D$3,"*"))&gt;=TB!$K$30,TB!$J$30,IF(AVERAGEIFS(SynthèseN!$H:$H,SynthèseN!$A:$A,CONCATENATE("*",Compétences!$A6,"*"),SynthèseN!$A:$A,CONCATENATE("*",Compétences!D$3,"*"))&gt;=TB!$K$31,TB!$J$31,IF(AVERAGEIFS(SynthèseN!$H:$H,SynthèseN!$A:$A,CONCATENATE("*",Compétences!$A6,"*"),SynthèseN!$A:$A,CONCATENATE("*",Compétences!D$3,"*"))&gt;=TB!$K$32,TB!$J$32,IF(AVERAGEIFS(SynthèseN!$H:$H,SynthèseN!$A:$A,CONCATENATE("*",Compétences!$A6,"*"),SynthèseN!$A:$A,CONCATENATE("*",Compétences!D$3,"*"))&gt;=TB!$K$33,TB!$J$33,TB!$J$34)))),TB!$J$36)</f>
        <v>Non évaluée</v>
      </c>
      <c r="E11" s="221" t="str">
        <f aca="false">IFERROR(IF(AVERAGEIFS(SynthèseN!$H:$H,SynthèseN!$A:$A,CONCATENATE("*",Compétences!$A6,"*"),SynthèseN!$A:$A,CONCATENATE("*",Compétences!E$3,"*"))&gt;=TB!$K$30,TB!$J$30,IF(AVERAGEIFS(SynthèseN!$H:$H,SynthèseN!$A:$A,CONCATENATE("*",Compétences!$A6,"*"),SynthèseN!$A:$A,CONCATENATE("*",Compétences!E$3,"*"))&gt;=TB!$K$31,TB!$J$31,IF(AVERAGEIFS(SynthèseN!$H:$H,SynthèseN!$A:$A,CONCATENATE("*",Compétences!$A6,"*"),SynthèseN!$A:$A,CONCATENATE("*",Compétences!E$3,"*"))&gt;=TB!$K$32,TB!$J$32,IF(AVERAGEIFS(SynthèseN!$H:$H,SynthèseN!$A:$A,CONCATENATE("*",Compétences!$A6,"*"),SynthèseN!$A:$A,CONCATENATE("*",Compétences!E$3,"*"))&gt;=TB!$K$33,TB!$J$33,TB!$J$34)))),TB!$J$36)</f>
        <v>Non évaluée</v>
      </c>
      <c r="F11" s="211"/>
    </row>
    <row r="12" customFormat="false" ht="79.5" hidden="false" customHeight="true" outlineLevel="0" collapsed="false">
      <c r="B12" s="222" t="s">
        <v>277</v>
      </c>
      <c r="C12" s="223" t="s">
        <v>278</v>
      </c>
      <c r="D12" s="223" t="s">
        <v>279</v>
      </c>
      <c r="E12" s="223" t="s">
        <v>280</v>
      </c>
      <c r="F12" s="224"/>
    </row>
    <row r="13" customFormat="false" ht="48" hidden="false" customHeight="true" outlineLevel="0" collapsed="false">
      <c r="A13" s="39" t="s">
        <v>281</v>
      </c>
      <c r="B13" s="225" t="s">
        <v>282</v>
      </c>
      <c r="C13" s="226"/>
      <c r="D13" s="226"/>
      <c r="E13" s="226"/>
      <c r="F13" s="227"/>
    </row>
    <row r="14" customFormat="false" ht="48" hidden="false" customHeight="true" outlineLevel="0" collapsed="false">
      <c r="A14" s="39" t="s">
        <v>281</v>
      </c>
      <c r="B14" s="225" t="s">
        <v>283</v>
      </c>
      <c r="C14" s="226"/>
      <c r="D14" s="226"/>
      <c r="E14" s="226"/>
      <c r="F14" s="227"/>
    </row>
    <row r="15" customFormat="false" ht="48" hidden="false" customHeight="true" outlineLevel="0" collapsed="false">
      <c r="A15" s="39" t="s">
        <v>281</v>
      </c>
      <c r="B15" s="225" t="s">
        <v>284</v>
      </c>
      <c r="C15" s="226"/>
      <c r="D15" s="226"/>
      <c r="E15" s="226"/>
      <c r="F15" s="227"/>
    </row>
    <row r="16" customFormat="false" ht="48" hidden="false" customHeight="true" outlineLevel="0" collapsed="false">
      <c r="A16" s="39" t="s">
        <v>281</v>
      </c>
      <c r="B16" s="225" t="s">
        <v>276</v>
      </c>
      <c r="C16" s="226"/>
      <c r="D16" s="226"/>
      <c r="E16" s="226"/>
      <c r="F16" s="227"/>
    </row>
    <row r="17" customFormat="false" ht="58.5" hidden="false" customHeight="true" outlineLevel="0" collapsed="false">
      <c r="B17" s="228" t="s">
        <v>285</v>
      </c>
      <c r="C17" s="223" t="s">
        <v>286</v>
      </c>
      <c r="D17" s="223" t="s">
        <v>287</v>
      </c>
      <c r="E17" s="223" t="s">
        <v>288</v>
      </c>
      <c r="F17" s="226"/>
    </row>
    <row r="18" customFormat="false" ht="48" hidden="false" customHeight="true" outlineLevel="0" collapsed="false">
      <c r="A18" s="39" t="s">
        <v>289</v>
      </c>
      <c r="B18" s="225" t="s">
        <v>282</v>
      </c>
      <c r="C18" s="226"/>
      <c r="D18" s="226"/>
      <c r="E18" s="226"/>
      <c r="F18" s="227"/>
    </row>
    <row r="19" customFormat="false" ht="48" hidden="false" customHeight="true" outlineLevel="0" collapsed="false">
      <c r="A19" s="39" t="s">
        <v>289</v>
      </c>
      <c r="B19" s="225" t="s">
        <v>290</v>
      </c>
      <c r="C19" s="226"/>
      <c r="D19" s="226"/>
      <c r="E19" s="226"/>
      <c r="F19" s="227"/>
    </row>
    <row r="20" customFormat="false" ht="48" hidden="false" customHeight="true" outlineLevel="0" collapsed="false">
      <c r="A20" s="39" t="s">
        <v>289</v>
      </c>
      <c r="B20" s="225" t="s">
        <v>291</v>
      </c>
      <c r="C20" s="226"/>
      <c r="D20" s="226"/>
      <c r="E20" s="226"/>
      <c r="F20" s="227"/>
    </row>
    <row r="21" customFormat="false" ht="48" hidden="false" customHeight="true" outlineLevel="0" collapsed="false">
      <c r="A21" s="39" t="s">
        <v>289</v>
      </c>
      <c r="B21" s="225" t="s">
        <v>276</v>
      </c>
      <c r="C21" s="226"/>
      <c r="D21" s="226"/>
      <c r="E21" s="226"/>
      <c r="F21" s="227"/>
    </row>
  </sheetData>
  <mergeCells count="9">
    <mergeCell ref="H1:I1"/>
    <mergeCell ref="C2:E2"/>
    <mergeCell ref="H2:I2"/>
    <mergeCell ref="H3:I3"/>
    <mergeCell ref="H4:I4"/>
    <mergeCell ref="H5:I5"/>
    <mergeCell ref="H6:I6"/>
    <mergeCell ref="H7:I7"/>
    <mergeCell ref="H8:I8"/>
  </mergeCells>
  <conditionalFormatting sqref="C6:E11">
    <cfRule type="containsText" priority="2" operator="containsText" aboveAverage="0" equalAverage="0" bottom="0" percent="0" rank="0" text="Non acquis" dxfId="83">
      <formula>NOT(ISERROR(SEARCH("Non acquis",C6)))</formula>
    </cfRule>
    <cfRule type="containsText" priority="3" operator="containsText" aboveAverage="0" equalAverage="0" bottom="0" percent="0" rank="0" text="maitrisé" dxfId="84">
      <formula>NOT(ISERROR(SEARCH("maitrisé",C6)))</formula>
    </cfRule>
    <cfRule type="containsText" priority="4" operator="containsText" aboveAverage="0" equalAverage="0" bottom="0" percent="0" rank="0" text="Acquis" dxfId="85">
      <formula>NOT(ISERROR(SEARCH("Acquis",C6)))</formula>
    </cfRule>
    <cfRule type="containsText" priority="5" operator="containsText" aboveAverage="0" equalAverage="0" bottom="0" percent="0" rank="0" text="a amélioré" dxfId="86">
      <formula>NOT(ISERROR(SEARCH("a amélioré",C6)))</formula>
    </cfRule>
    <cfRule type="containsText" priority="6" operator="containsText" aboveAverage="0" equalAverage="0" bottom="0" percent="0" rank="0" text="FRAGILE" dxfId="87">
      <formula>NOT(ISERROR(SEARCH("FRAGILE",C6)))</formula>
    </cfRule>
  </conditionalFormatting>
  <conditionalFormatting sqref="H2:I8 H1">
    <cfRule type="cellIs" priority="7" operator="equal" aboveAverage="0" equalAverage="0" bottom="0" percent="0" rank="0" text="" dxfId="88">
      <formula>$H$31</formula>
    </cfRule>
    <cfRule type="cellIs" priority="8" operator="equal" aboveAverage="0" equalAverage="0" bottom="0" percent="0" rank="0" text="" dxfId="89">
      <formula>$H$30</formula>
    </cfRule>
    <cfRule type="cellIs" priority="9" operator="equal" aboveAverage="0" equalAverage="0" bottom="0" percent="0" rank="0" text="" dxfId="90">
      <formula>$H$32</formula>
    </cfRule>
    <cfRule type="cellIs" priority="10" operator="equal" aboveAverage="0" equalAverage="0" bottom="0" percent="0" rank="0" text="" dxfId="91">
      <formula>$H$33</formula>
    </cfRule>
    <cfRule type="cellIs" priority="11" operator="equal" aboveAverage="0" equalAverage="0" bottom="0" percent="0" rank="0" text="" dxfId="92">
      <formula>$H$34</formula>
    </cfRule>
    <cfRule type="cellIs" priority="12" operator="equal" aboveAverage="0" equalAverage="0" bottom="0" percent="0" rank="0" text="" dxfId="93">
      <formula>$H$35</formula>
    </cfRule>
  </conditionalFormatting>
  <hyperlinks>
    <hyperlink ref="H2" location="TB!A1" display="TB : Accueil Tableau de Bord"/>
    <hyperlink ref="H3" location="'P1'!A1" display="P1 : Volet Positionnement initial"/>
    <hyperlink ref="H4" location="'PS1'!A1" display="PS1 : Volet Positionnement Semestre 1"/>
    <hyperlink ref="H5" location="'PS2'!A1" display="PS2 : Volet Positionnement Semestre 2"/>
    <hyperlink ref="H6" location="Ressources!A1" display="Ressources : Volet Ressources"/>
    <hyperlink ref="H7" location="SynthèseN!A1" display="SynthèseN : Volet Synthèse des notes"/>
    <hyperlink ref="H8" location="Compétences!A1" display="Compétences : Volet Synthèse des compétenc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2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E0B75A5E-AD95-47FD-8E31-E75715311C50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14" operator="equal" id="{5564A770-B3FD-4E3E-9BE8-8E90842963E9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15" operator="equal" id="{16A96B37-FF63-40AE-B7BC-91B345C16CAF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16" operator="equal" id="{90AADCD5-95A8-47D9-B2B3-435F5FCDA417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17" operator="equal" id="{F6BD8962-317B-4C99-9222-28C768D08FAD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18" operator="equal" id="{8470ED14-B08E-4023-83C8-57966E7E7871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19" operator="equal" id="{D07C4928-A7C1-46C2-B779-6D766066942D}">
            <xm:f>TB!$J$31</xm:f>
            <x14:dxf>
              <font>
                <color rgb="FF000000"/>
              </font>
              <fill>
                <patternFill>
                  <bgColor rgb="FF70AD47"/>
                </patternFill>
              </fill>
            </x14:dxf>
          </x14:cfRule>
          <x14:cfRule type="cellIs" priority="20" operator="equal" id="{612890F0-2C64-4685-885E-4C90C38FBA86}">
            <xm:f>TB!$J$30</xm:f>
            <x14:dxf>
              <font>
                <color rgb="FFFFFFFF"/>
              </font>
              <fill>
                <patternFill>
                  <bgColor rgb="FF4472C4"/>
                </patternFill>
              </fill>
            </x14:dxf>
          </x14:cfRule>
          <x14:cfRule type="cellIs" priority="21" operator="equal" id="{4C23D46F-ABC6-41A0-A6AD-1B77E091788B}">
            <xm:f>TB!$J$32</xm:f>
            <x14:dxf>
              <font>
                <color rgb="FF000000"/>
              </font>
              <fill>
                <patternFill>
                  <bgColor rgb="FFFFC000"/>
                </patternFill>
              </fill>
            </x14:dxf>
          </x14:cfRule>
          <x14:cfRule type="cellIs" priority="22" operator="equal" id="{16B59246-14E0-489B-A975-C1A210C35C45}">
            <xm:f>TB!$J$33</xm:f>
            <x14:dxf>
              <font>
                <color rgb="FF000000"/>
              </font>
              <fill>
                <patternFill>
                  <bgColor rgb="FFED7D31"/>
                </patternFill>
              </fill>
            </x14:dxf>
          </x14:cfRule>
          <x14:cfRule type="cellIs" priority="23" operator="equal" id="{73C9DE3F-5998-4E2D-A5C9-1D179DE4BC38}">
            <xm:f>TB!$J$34</xm:f>
            <x14:dxf>
              <font>
                <color rgb="FF00000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equal" id="{41E0FD84-5A7F-4AAB-B2AC-BD241E85D171}">
            <xm:f>TB!$J$35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2021-08-11T06:53:06Z</dcterms:created>
  <dc:creator>Sébastien BOYER</dc:creator>
  <dc:description/>
  <dc:language>fr-FR</dc:language>
  <cp:lastModifiedBy/>
  <dcterms:modified xsi:type="dcterms:W3CDTF">2023-02-03T10:42:58Z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