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<sst xmlns="http://schemas.openxmlformats.org/spreadsheetml/2006/main" count="1544" uniqueCount="204">
  <si>
    <t>Pre-table 1</t>
  </si>
  <si>
    <t>ChW</t>
  </si>
  <si>
    <t>TotCh</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</si>
  <si>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</si>
  <si>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</si>
  <si>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</si>
  <si>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</si>
  <si>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</si>
  <si>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</si>
  <si>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</si>
  <si>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</si>
  <si>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</si>
  <si>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</si>
  <si>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</si>
  <si>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</si>
  <si>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</si>
  <si>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</si>
  <si>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</si>
  <si>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</si>
  <si>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</si>
  <si>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</si>
  <si>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</si>
  <si>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</si>
  <si>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</si>
  <si>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</si>
  <si>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</si>
  <si>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</si>
  <si>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</si>
  <si>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TRC 2nd</t>
  </si>
  <si>
    <t>TIC 2nd</t>
  </si>
  <si>
    <t>TrCh 2nd</t>
  </si>
  <si>
    <t>Alecia Holden</t>
  </si>
  <si>
    <t>Cydney Gillon</t>
  </si>
  <si>
    <t>Darnell Hamilton</t>
  </si>
  <si>
    <t>Jennifer Lanzetti</t>
  </si>
  <si>
    <t>Kyle Jason</t>
  </si>
  <si>
    <t>Scot Pollard</t>
  </si>
  <si>
    <t>Aubry Bracco</t>
  </si>
  <si>
    <t>Debbie Wanner</t>
  </si>
  <si>
    <t>Joe Del Campo*</t>
  </si>
  <si>
    <t>Liz Markham</t>
  </si>
  <si>
    <t>Neal Gottlieb*</t>
  </si>
  <si>
    <t>Peter Baggenstos</t>
  </si>
  <si>
    <t>Anna Khait</t>
  </si>
  <si>
    <t>Caleb Reynolds*</t>
  </si>
  <si>
    <t>Julia Sokolowski</t>
  </si>
  <si>
    <t>Michele Fitzgerald</t>
  </si>
  <si>
    <t>Nick Maiorano</t>
  </si>
  <si>
    <t>Tai Trang</t>
  </si>
  <si>
    <t>Pre-table 2</t>
  </si>
  <si>
    <t>ChA</t>
  </si>
  <si>
    <t>wTCR</t>
  </si>
  <si>
    <t>SurvAv</t>
  </si>
  <si>
    <t>Days</t>
  </si>
  <si>
    <t>Place</t>
  </si>
  <si>
    <t>TVA</t>
  </si>
  <si>
    <t>FINAL TOTALS, SORTED BY SurvAv</t>
  </si>
  <si>
    <t>CHALLENGES</t>
  </si>
  <si>
    <t>e1 rc/ic</t>
  </si>
  <si>
    <t>Wooden Ships</t>
  </si>
  <si>
    <t>Divers: Aubry; Michele/Tai; Darnell/Jennifer/Jason. Order to shore: Beauty, Brains, Brawn. Order to end: Brains, Brawn, Beauty. Puzzles: Liz/Aubry, Jenny/Alecia, Julia/Anna. Scot swaps in for Alecia. Brains win! Beauty barely second, by one puzzle piece</t>
  </si>
  <si>
    <t>e2 rc/ic</t>
  </si>
  <si>
    <t>Dragging the River</t>
  </si>
  <si>
    <t>Julia and Debbie sit out. Five tribe members must carry a 300-lb log along a river/lagoon, under and/or through various obstacles, until finally reaching a cradle. There, they unwind a string and ball from it, and one person (Scot, Caleb, Peter) must use a slingshot to knock down two distant targets. All three tribes are tied at one target each, then Beauty wins, Brains finish second. In addition to immunity, Beauty wins a massive fishing kit and boat, Brains a smaller fishing kit.</t>
  </si>
  <si>
    <t>e3 rc/ic</t>
  </si>
  <si>
    <t>Rice Race</t>
  </si>
  <si>
    <t>Michele &amp; Anna, Aubry &amp; Joe sit out. Ball maze: Beauty (Julia-1, Tai-1, Caleb-1) - Beauty wins! Brains (Liz-1, Peter-1, Debbie-), Brawn (Cydney, swaps out for Jason-1, Scot-1, Cydney-1). Brawn seconds ahead of Brains.</t>
  </si>
  <si>
    <t>e4 rc</t>
  </si>
  <si>
    <t>Dig It</t>
  </si>
  <si>
    <t>Neal, Anna, Julia sit out. Brains (Peter, Debbie, Aubry-1 bag each; Aubry-2, Peter-3, Debbie-1 skee-balls) finish before other tribes get 3rd bag. Beauty second to three bags (Nick-2, Caleb-1). Caleb shooting as Debbie passes out from heat exhaustion. Caleb (4+) &amp; Nick (1+) switch off, get five balls. Then Brawn gets their third. Jason (1), Scot (2) shoot to 5-3. Caleb sinks final ball for Beauty. Caleb, Cydney pass out, Caleb evacuated. Brains get coffee/kitchen items reward, Beauty gets spices.</t>
  </si>
  <si>
    <t>e4 ic</t>
  </si>
  <si>
    <t>Snake, Rattle &amp; Roll</t>
  </si>
  <si>
    <t>Tai, Joe sit out. Runners (Alecia, Cydney; Julia, Anna; Peter, Debbie) go to jungle, retrieve pieces. Swimmers (Jason, Scot; Michele, Nick; Aubry, Neal) swim out, dive for more pieces. Puzzle: Anna, Julia; Cydney, Alecia; Neal, Debbie. Peter swaps for Debbie, Brains first. Nick swaps for Anna. Beauty second.</t>
  </si>
  <si>
    <t>e5 rc</t>
  </si>
  <si>
    <t>e5 ic</t>
  </si>
  <si>
    <t>New School</t>
  </si>
  <si>
    <t>Julia ineligible due to red buff, not present. Divers (Scot&amp;Aubry-Gondol, Nick&amp;Jason-Chanloh) retrieve fish puzzle pieces from the water. Middle pair (Joe&amp;Tai-GOndol, Michele&amp;Cydney-Chanloh) untie fish from nets, put them on hooks. Final pair (Peter&amp;Anna-Gondol; Debbie&amp;Neal-Chanloh) work the fish puzzle. Chanloh wins!</t>
  </si>
  <si>
    <t>e6 rc</t>
  </si>
  <si>
    <t>B, B &amp; B</t>
  </si>
  <si>
    <t>Divers (Aubry, Michelle) release a net full of buoys. Swimmers move them to shore, put all 20 on a rack. Shooters (Scot, Joe; Nick, Cydney) must put 10 in a hoop. Only Scot and Nick actually shoot. Nick briefly leads 7-5, but Scot wins, 10-8. Gondol gets a feast.</t>
  </si>
  <si>
    <t>e6 ic</t>
  </si>
  <si>
    <t>Get Over It</t>
  </si>
  <si>
    <t>Tribes must cross a bunch of obstacles as a team, retrieve blocks from on top of a net, then stack them in a very tall stack (as in Samoa). Chan Loh wins, by seconds.</t>
  </si>
  <si>
    <t>e7 ic</t>
  </si>
  <si>
    <t>Rollerballs</t>
  </si>
  <si>
    <t>First round-1 ball (5 min): 11.Joe, 10.Debbie, 9.Jason (10 sec left). Round 2 (5 min, two balls): 8.Michele, 7.Neal, 6.Scot (20sec), 5.Cydney, 4.Aubry. Round 3 (3 balls): 3.Julia, 2.Tai, 1.Nick.</t>
  </si>
  <si>
    <t>e8 rc</t>
  </si>
  <si>
    <t>United We Stand</t>
  </si>
  <si>
    <t>Julia and Aubry are captains, pick the teams. Use 'stepping poles' to transport one person from one platform to another across the water, then climb up on top of a stand together (as in Cook Islands). Yellow team (Scot, Nick, Debbie, Tai, Julia) vs. Blue team (Aubry, Joe, Michele, Cydney, Jason).</t>
  </si>
  <si>
    <t>e8 ic</t>
  </si>
  <si>
    <t>Uncomfortably Numb</t>
  </si>
  <si>
    <t>10. Julia out before Probst arrives with food. 9.Scot, Tie-7,8.Jason,Joe, 6.Michele all drop out for food. 5.Debbie out during eating. 4.Aubry, 3.Nick right behind. (40 minutes) 2.Cydney, 1.Tai wins!</t>
  </si>
  <si>
    <t>e9 rc</t>
  </si>
  <si>
    <t>Knot Your Fault</t>
  </si>
  <si>
    <t>Two teams of four. Unbraid a rope, then knock blocks off a ledge with sandbags. Joe sits out. Julia opts to go with Scot/Jason/Tai. Joe roots for the women's (blue) team. Scot &amp; Jason throw, win Chinese takeout delivered to camp. (Cydney &amp; Debbie throw, Debbie catches almost all the way up.)</t>
  </si>
  <si>
    <t>e9 ic</t>
  </si>
  <si>
    <t>Backed Up</t>
  </si>
  <si>
    <t>Stack blocks along a beam while avoiding a trip obstacle (basically, a horizontal trellis). Then knock the blocks over, like a line of dominoes. Knocking blocks over other than in that method requires all blocks to be returned to the starting table before continuing. Tai, Julia, Michele, Debbie, Aubry in the lead. Tai, Aubry knock all blocks over. Michele goes for the win, blocks don't fall down. Same for Debbie. Jason: nope. Debbie. Nope. Julia eventually wins.</t>
  </si>
  <si>
    <t>e10 rc</t>
  </si>
  <si>
    <t>A Leg Up</t>
  </si>
  <si>
    <t>Contestants must choose reward before competing. Advantage: Tai, Cydney, Aubry. Letters: Julia, Joe. Food: Scot, Jason, Michele. 2/2.Joe first out, Julia wins for letters. 3/3.Scot out for food, then 2/3 Jason. Michele wins food. 3/3 Cydney out for advantage, (10 minutes) 2/3 Aubry out, 1/3 Tai wins advantage.</t>
  </si>
  <si>
    <t>e10 ic</t>
  </si>
  <si>
    <t>This Much</t>
  </si>
  <si>
    <t>Hold two discs (weighed down by ceramic pots) by your fingertips. 8.Joe, (25 min) 7.Scot, 6.Julia, 5.Tai, 4.Michele. (45 min) 3.Cydney. (1hr, 15 min) 2.Aubry, 1.Jason wins.</t>
  </si>
  <si>
    <t>e11 rc</t>
  </si>
  <si>
    <t>The Hook</t>
  </si>
  <si>
    <t>Jason draws wrong rock, cannot participate. Teams: Blue(Joe,Tai), Yellow (Michele,Cydney), Red(Julia,Aubry). Tethered together, cross obstacles, untie or retrieve 3 rings. Then toss 3 onto a hanging hook. Cydney-1, Joe-1, Cydney-2, Joe-2, Cydney-3. Cydney/Michele win helicopter picnic (Chicken, wine). They pick Aubry to join them.</t>
  </si>
  <si>
    <t>e11 ic</t>
  </si>
  <si>
    <t>Running the Numbers</t>
  </si>
  <si>
    <t>Memorize numbers connected to animal pictures, use that to turn a wheel like a combo lock. Once turned, remove key, unlock box of letter clues. Solve word puzzle (BLINDSIDED). Jason tries, but gets wrong key, has to go back. Julia first to open box, then Michele. Joe wrong,  sits out as others return to platform. Michele wins!</t>
  </si>
  <si>
    <t>e12 rc</t>
  </si>
  <si>
    <t>Weight and Sea</t>
  </si>
  <si>
    <t>Water obstacles, retrieve balls, collectively place all three balls in the center of a table maze. Yellow team (Tai, Michele, Jason) wins reward trip to Wildlife Alliance, afternoon picnic.</t>
  </si>
  <si>
    <t>e12 ic</t>
  </si>
  <si>
    <t>Got a Hunch</t>
  </si>
  <si>
    <t>Everyone up to four blocks. Joe drops, Michele, Aubry, Jason has 5, then dumps. Cydney in lead at 4, then rest at 3 (except Jason 2, Joe 1). Michele drops at 5, Tai drops, Aubry drops. Cydney 6, Jason 6. C-7, J-7, both have their 8th placed. Jason drops. Cydney wins!</t>
  </si>
  <si>
    <t>e13 rc</t>
  </si>
  <si>
    <t>5x5</t>
  </si>
  <si>
    <t>Run into jungle, retrieve sack of 5 sandbags, run back, try to land the sandbags in one of five holes. Cydney-1, Aubry-1; (all go back for second bags) Aubry-2, Cydney-2, Aubry-3, Michele-1; (all except Joe get third bag) Aubry-4, Joe-1, Joe-2, Joe-3; (everyone else out of bags, have to wait for Joe to finish before replenishing, Joe gets third bag) Joe-4, Joe-5. Joe wins overnight getaway, takes Aubry &amp; Cydney. (Final score: Joe-5, Aubry-4, Cydney-2, Michele-1, Tai-0)</t>
  </si>
  <si>
    <t>e14 f4 rc</t>
  </si>
  <si>
    <t>Home Stretch</t>
  </si>
  <si>
    <t>Cross obstacles, slide tiles along table, carry them on machete across seesaw and balance beam, pair them up. Three non-pairing tiles flip to reveal three numbers, which in some order open a combo lock. Aubry first across, but messes up pairing. Eventually all catch up. Tai and Cydney try combos, don't work. Aubry gets it right.</t>
  </si>
  <si>
    <t>e14 f4 IC</t>
  </si>
  <si>
    <t>Gimme Three Steps</t>
  </si>
  <si>
    <t>Run out into water, get a key, unlock stairs, get another key, run out, unlock a bag, run back, use a rope/ball to snag a ladder, release it, get another key, run back out, release a pole, get puzzle pieces, solve a three-level puzzle. Aubry first back, Cydney, Tai, Michele. 1.Michele, 2.Tai, 3/4 Aubry/Cydney.</t>
  </si>
  <si>
    <t>e14 f3 rc</t>
  </si>
  <si>
    <t>Stacked Up</t>
  </si>
  <si>
    <t>Stack 6  balls and discs. Michele and Aubry in tight race. Aubry first, but stack falls over. Michele wins.</t>
  </si>
  <si>
    <t>Individual challenges</t>
  </si>
  <si>
    <t>MPF</t>
  </si>
  <si>
    <t>Appearances</t>
  </si>
  <si>
    <t>MPF * ChA</t>
  </si>
  <si>
    <t>E7 IC</t>
  </si>
  <si>
    <t>E8 IC</t>
  </si>
  <si>
    <t>e14 ic</t>
  </si>
  <si>
    <t>Neal Gottlieb</t>
  </si>
  <si>
    <t>Joe Del Campo</t>
  </si>
  <si>
    <t xml:space="preserve"># of people: </t>
  </si>
  <si>
    <t>2 or 3</t>
  </si>
  <si>
    <t>tot days</t>
  </si>
  <si>
    <t>exile days</t>
  </si>
  <si>
    <t>Caleb Reynolds</t>
  </si>
  <si>
    <t>F4 RC</t>
  </si>
  <si>
    <t>F4 IC</t>
  </si>
  <si>
    <t>F3 RC</t>
  </si>
  <si>
    <t>F4 Tribal Council voting</t>
  </si>
  <si>
    <t>win?</t>
  </si>
  <si>
    <t>#people</t>
  </si>
  <si>
    <t>win%</t>
  </si>
  <si>
    <t>total win%</t>
  </si>
  <si>
    <t>sitout</t>
  </si>
  <si>
    <t>Aubry</t>
  </si>
  <si>
    <t>Cydney</t>
  </si>
  <si>
    <t>Alecia</t>
  </si>
  <si>
    <t>*Initial vote is a 2-2 tie</t>
  </si>
  <si>
    <t>Darnell</t>
  </si>
  <si>
    <t>*Aubry defeats Cydney at F4 firemaking</t>
  </si>
  <si>
    <t>Jennifer</t>
  </si>
  <si>
    <t>Jason</t>
  </si>
  <si>
    <t>Scot</t>
  </si>
  <si>
    <t>Debbie</t>
  </si>
  <si>
    <t>Joe</t>
  </si>
  <si>
    <t>Liz</t>
  </si>
  <si>
    <t>Neal</t>
  </si>
  <si>
    <t>Peter</t>
  </si>
  <si>
    <t>Anna</t>
  </si>
  <si>
    <t>Caleb</t>
  </si>
  <si>
    <t>Julia</t>
  </si>
  <si>
    <t>Michele</t>
  </si>
  <si>
    <t>Nick</t>
  </si>
  <si>
    <t>Tai</t>
  </si>
  <si>
    <t>*Joe medevacced on Night 34, +5 VAP, +5 TotV, +1 TCA</t>
  </si>
  <si>
    <t>RC</t>
  </si>
  <si>
    <t>IC</t>
  </si>
  <si>
    <t>Joe medevac</t>
  </si>
  <si>
    <t>F6 Tribal Council voting</t>
  </si>
  <si>
    <t>*Tai plays (extra vote) advantage, votes Michele twice.</t>
  </si>
  <si>
    <t>F7 Tribal Council voting</t>
  </si>
  <si>
    <t>Julia, Michele vote Tai; Jason, Scot vote Aubry; Aubry, Tai, Joe, Cyd vote Scot.</t>
  </si>
  <si>
    <t>F8 Tribal Council voting</t>
  </si>
  <si>
    <t>*Julia beats Joe for letters</t>
  </si>
  <si>
    <t>* Michele beats Scot &amp; Jason for food</t>
  </si>
  <si>
    <t>* Tai beats Cydney and Aubry for Advantage</t>
  </si>
  <si>
    <t>Re-scored as a duel/hero challenge on 5/18/16</t>
  </si>
  <si>
    <t>*Tai/Scot/Jason vote Cydney, Debbie/Joe vote Scot, rest vote Debbie. Tai gets both idols, nobody plays any.</t>
  </si>
  <si>
    <t>F9 Tribal Council voting</t>
  </si>
  <si>
    <t>*Tai gets both idols, nobody plays any.</t>
  </si>
  <si>
    <t>F10 Tribal Council voting</t>
  </si>
  <si>
    <t>*Neal medevacced, 11 VAP, 11 TotV, 1 TCA</t>
  </si>
  <si>
    <t>Neal medevac</t>
  </si>
  <si>
    <t>F12 Tribal Council voting</t>
  </si>
  <si>
    <t>F13 Tribal Council voting</t>
  </si>
  <si>
    <t>*Julia exiled, ineligible to compete, due to drawing the red buff</t>
  </si>
  <si>
    <t>*Caleb medevacced on Day 9, after RC</t>
  </si>
  <si>
    <t>Caleb medevac</t>
  </si>
  <si>
    <t>F14 Tribal Council voting</t>
  </si>
  <si>
    <t>*Liz, Peter vote Aubry; Neal, Aubry vote Peter; Joe, Debbie vote Liz.</t>
  </si>
  <si>
    <t>Liz out, 3-0 on revote.</t>
  </si>
  <si>
    <t>F16 Tribal Council voting</t>
  </si>
  <si>
    <t>revote</t>
  </si>
  <si>
    <t>(intentional vote split to thwart a possible idol)</t>
  </si>
  <si>
    <t>F17 Tribal Council voting</t>
  </si>
  <si>
    <t>Darnell, Jason, Cydney vote Alecia; rest vote Darnell. Out 4-0 on revote.</t>
  </si>
  <si>
    <t>F18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</si>
</sst>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5">
    <font>
      <sz val="10.0"/>
      <color rgb="FF000000"/>
      <name val="Arial"/>
    </font>
    <font>
      <sz val="10.0"/>
      <name val="Arial"/>
    </font>
    <font>
      <sz val="10.0"/>
      <color rgb="FFFFFFFF"/>
      <name val="Arial"/>
    </font>
    <font>
      <b/>
      <sz val="10.0"/>
      <color rgb="FF000000"/>
      <name val="Arial"/>
    </font>
    <font>
      <b/>
      <sz val="10.0"/>
      <name val="Arial"/>
    </font>
  </fonts>
  <fills count="14">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3366FF"/>
        <bgColor rgb="FF3366FF"/>
      </patternFill>
    </fill>
    <fill>
      <patternFill patternType="solid">
        <fgColor rgb="FFDDD9C3"/>
        <bgColor rgb="FFDDD9C3"/>
      </patternFill>
    </fill>
    <fill>
      <patternFill patternType="solid">
        <fgColor rgb="FF000000"/>
        <bgColor rgb="FF000000"/>
      </patternFill>
    </fill>
    <fill>
      <patternFill patternType="solid">
        <fgColor rgb="FF7F7F7F"/>
        <bgColor rgb="FF7F7F7F"/>
      </patternFill>
    </fill>
    <fill>
      <patternFill patternType="solid">
        <fgColor rgb="FF808080"/>
        <bgColor rgb="FF808080"/>
      </patternFill>
    </fill>
    <fill>
      <patternFill patternType="solid">
        <fgColor rgb="FF8DB3E2"/>
        <bgColor rgb="FF8DB3E2"/>
      </patternFill>
    </fill>
    <fill>
      <patternFill patternType="solid">
        <fgColor rgb="FFD8D8D8"/>
        <bgColor rgb="FFD8D8D8"/>
      </patternFill>
    </fill>
    <fill>
      <patternFill patternType="solid">
        <fgColor rgb="FFA5A5A5"/>
        <bgColor rgb="FFA5A5A5"/>
      </patternFill>
    </fill>
    <fill>
      <patternFill patternType="solid">
        <fgColor rgb="FFD99594"/>
        <bgColor rgb="FFD99594"/>
      </patternFill>
    </fill>
    <fill>
      <patternFill patternType="solid">
        <fgColor rgb="FF95B3D7"/>
        <bgColor rgb="FF95B3D7"/>
      </patternFill>
    </fill>
  </fills>
  <borders count="7">
    <border/>
    <border>
      <left/>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2" numFmtId="0" xfId="0" applyBorder="1" applyFill="1" applyFont="1"/>
    <xf borderId="0" fillId="0" fontId="1" numFmtId="2" xfId="0" applyFont="1" applyNumberFormat="1"/>
    <xf borderId="1" fillId="2" fontId="1" numFmtId="2" xfId="0" applyBorder="1" applyFont="1" applyNumberFormat="1"/>
    <xf borderId="0" fillId="0" fontId="1" numFmtId="164" xfId="0" applyFont="1" applyNumberFormat="1"/>
    <xf borderId="1" fillId="4" fontId="2" numFmtId="0" xfId="0" applyBorder="1" applyFill="1" applyFont="1"/>
    <xf borderId="1" fillId="5" fontId="1" numFmtId="0" xfId="0" applyBorder="1" applyFill="1" applyFont="1"/>
    <xf borderId="1" fillId="5" fontId="1" numFmtId="2" xfId="0" applyBorder="1" applyFont="1" applyNumberFormat="1"/>
    <xf borderId="0" fillId="0" fontId="1" numFmtId="0" xfId="0" applyAlignment="1" applyFont="1">
      <alignment readingOrder="0"/>
    </xf>
    <xf borderId="1" fillId="6" fontId="1" numFmtId="0" xfId="0" applyBorder="1" applyFill="1" applyFont="1"/>
    <xf borderId="0" fillId="0" fontId="3" numFmtId="0" xfId="0" applyFont="1"/>
    <xf borderId="0" fillId="0" fontId="1" numFmtId="165" xfId="0" applyFont="1" applyNumberFormat="1"/>
    <xf borderId="2" fillId="2" fontId="1" numFmtId="0" xfId="0" applyBorder="1" applyFont="1"/>
    <xf borderId="2" fillId="5" fontId="1" numFmtId="0" xfId="0" applyBorder="1" applyFont="1"/>
    <xf borderId="3" fillId="2" fontId="1" numFmtId="2" xfId="0" applyBorder="1" applyFont="1" applyNumberFormat="1"/>
    <xf borderId="3" fillId="5" fontId="1" numFmtId="2" xfId="0" applyBorder="1" applyFont="1" applyNumberFormat="1"/>
    <xf borderId="4" fillId="2" fontId="1" numFmtId="2" xfId="0" applyBorder="1" applyFont="1" applyNumberFormat="1"/>
    <xf borderId="4" fillId="5" fontId="1" numFmtId="2" xfId="0" applyBorder="1" applyFont="1" applyNumberFormat="1"/>
    <xf borderId="0" fillId="0" fontId="4" numFmtId="0" xfId="0" applyFont="1"/>
    <xf borderId="0" fillId="0" fontId="1" numFmtId="0" xfId="0" applyAlignment="1" applyFont="1">
      <alignment shrinkToFit="0" wrapText="1"/>
    </xf>
    <xf borderId="0" fillId="0" fontId="1" numFmtId="2" xfId="0" applyAlignment="1" applyFont="1" applyNumberFormat="1">
      <alignment shrinkToFit="0" wrapText="1"/>
    </xf>
    <xf borderId="1" fillId="5" fontId="1" numFmtId="166" xfId="0" applyBorder="1" applyFont="1" applyNumberFormat="1"/>
    <xf borderId="0" fillId="0" fontId="1" numFmtId="1" xfId="0" applyFont="1" applyNumberFormat="1"/>
    <xf borderId="1" fillId="7" fontId="1" numFmtId="2" xfId="0" applyBorder="1" applyFill="1" applyFont="1" applyNumberFormat="1"/>
    <xf borderId="0" fillId="0" fontId="1" numFmtId="16" xfId="0" applyFont="1" applyNumberFormat="1"/>
    <xf borderId="1" fillId="8" fontId="2" numFmtId="0" xfId="0" applyBorder="1" applyFill="1" applyFont="1"/>
    <xf borderId="1" fillId="7" fontId="2" numFmtId="0" xfId="0" applyBorder="1" applyFont="1"/>
    <xf borderId="5" fillId="2" fontId="1" numFmtId="0" xfId="0" applyBorder="1" applyFont="1"/>
    <xf borderId="5" fillId="9" fontId="1" numFmtId="0" xfId="0" applyBorder="1" applyFill="1" applyFont="1"/>
    <xf borderId="5" fillId="10" fontId="1" numFmtId="0" xfId="0" applyBorder="1" applyFill="1" applyFont="1"/>
    <xf borderId="6" fillId="0" fontId="1" numFmtId="0" xfId="0" applyBorder="1" applyFont="1"/>
    <xf borderId="5" fillId="0" fontId="1" numFmtId="0" xfId="0" applyBorder="1" applyFont="1"/>
    <xf borderId="1" fillId="7" fontId="1" numFmtId="0" xfId="0" applyBorder="1" applyFont="1"/>
    <xf borderId="1" fillId="11" fontId="1" numFmtId="0" xfId="0" applyBorder="1" applyFill="1" applyFont="1"/>
    <xf borderId="5" fillId="12" fontId="1" numFmtId="0" xfId="0" applyBorder="1" applyFill="1" applyFont="1"/>
    <xf borderId="5" fillId="13" fontId="1" numFmtId="0" xfId="0" applyBorder="1" applyFill="1" applyFont="1"/>
    <xf borderId="1" fillId="1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6.86"/>
    <col customWidth="1" min="2" max="38" width="7.14"/>
  </cols>
  <sheetData>
    <row r="1" ht="12.0" customHeight="1">
      <c r="A1" s="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s="1" t="s">
        <v>20</v>
      </c>
      <c r="Y1" s="1"/>
      <c r="Z1" s="1" t="s">
        <v>21</v>
      </c>
      <c r="AA1" s="1" t="s">
        <v>22</v>
      </c>
      <c r="AB1" s="1" t="s">
        <v>23</v>
      </c>
      <c r="AC1" s="1" t="s">
        <v>24</v>
      </c>
      <c r="AD1" s="1" t="s">
        <v>25</v>
      </c>
      <c r="AE1" s="1" t="s">
        <v>26</v>
      </c>
      <c r="AF1" s="1" t="s">
        <v>27</v>
      </c>
      <c r="AG1" s="1" t="s">
        <v>28</v>
      </c>
      <c r="AH1" s="1" t="s">
        <v>29</v>
      </c>
      <c r="AI1" s="1" t="s">
        <v>30</v>
      </c>
      <c r="AJ1" s="1"/>
      <c r="AK1" s="1"/>
      <c r="AL1" s="1"/>
    </row>
    <row r="2" ht="12.0" customHeight="1">
      <c r="A2" s="3" t="s">
        <v>31</v>
      </c>
      <c r="B2" s="1"/>
      <c r="C2" s="4">
        <f>SUM('e1'!B2,'e2'!B2,'e3'!B2,'e4'!B2,'e5'!B2,'e6'!B2,'e7'!B3,'e8'!B2,'e9'!B2,'e10'!B2,'e11'!B2,'e12'!B2,'e13'!B2,'e14'!B2)</f>
        <v>0.125</v>
      </c>
      <c r="D2" s="4">
        <f>SUM('e1'!C2,'e2'!C2,'e3'!C2,'e4'!C2,'e5'!C2,'e6'!C2,'e7'!C3,'e8'!C2,'e9'!C2,'e10'!C2,'e11'!C2,'e12'!C3,'e13'!C2,'e14'!C2)</f>
        <v>3.45</v>
      </c>
      <c r="E2" s="4">
        <f t="shared" ref="E2:E19" si="3">C2/D2</f>
        <v>0.03623188406</v>
      </c>
      <c r="F2" s="1">
        <f>SUM('e1'!D2+'e2'!D2+'e3'!D2+'e4'!D2+'e5'!D2+'e6'!D2+'e7'!D2+'e8'!D2+'e9'!D2+'e10'!D2+'e11'!D2+'e12'!D2+'e13'!D2+'e14'!D2)</f>
        <v>0</v>
      </c>
      <c r="G2" s="1">
        <f>SUM('e1'!F2,'e2'!F2,'e3'!F2,'e4'!F2,'e5'!F2,'e6'!F2,'e7'!F2,'e8'!F2,'e9'!F2,'e10'!F2,'e11'!F2,'e12'!F2,'e13'!F2,'e14'!F2)</f>
        <v>2</v>
      </c>
      <c r="H2" s="1">
        <f>SUM('e1'!G2,'e2'!G2,'e3'!G2,'e4'!G2,'e5'!G2,'e6'!G2,'e7'!G2,'e8'!G2,'e9'!G2,'e10'!G2,'e11'!G2,'e12'!G2,'e13'!G2,'e14'!G2)</f>
        <v>8</v>
      </c>
      <c r="I2" s="1">
        <f>SUM('e1'!H2,'e2'!H2,'e3'!H2,'e4'!H2,'e5'!H2,'e6'!H2,'e7'!H2,'e8'!H2,'e9'!H2,'e10'!H2,'e11'!H2,'e12'!H2,'e13'!H2,'e14'!H2)</f>
        <v>15</v>
      </c>
      <c r="J2" s="1">
        <f>SUM('e1'!I2,'e2'!I2,'e3'!I2,'e4'!I2,'e5'!I2,'e6'!I2,'e7'!I2,'e8'!I2,'e9'!I2,'e10'!I2,'e11'!I2,'e12'!I2,'e13'!I2,'e14'!I2)</f>
        <v>3</v>
      </c>
      <c r="K2" s="4">
        <f t="shared" ref="K2:K19" si="4">(G2-(H2/I2))/J2</f>
        <v>0.4888888889</v>
      </c>
      <c r="L2" s="1">
        <f>SUM('e1'!J2+'e2'!J2+'e3'!J2+'e4'!J2+'e5'!J2+'e6'!J2+'e7'!J2+'e8'!J2+'e9'!J2+'e10'!J2+'e11'!J2+'e12'!J2+'e13'!J2+'e14'!J2)</f>
        <v>0</v>
      </c>
      <c r="M2" s="1"/>
      <c r="N2" s="1">
        <f>SUM('e1'!L2,'e2'!L2,'e3'!L2,'e4'!L2,'e5'!L2,'e6'!L2,'e7'!L2,'e8'!L2,'e9'!L2,'e10'!L2,'e11'!L2,'e12'!L2,'e13'!L2,'e14'!L2)</f>
        <v>0</v>
      </c>
      <c r="O2" s="1">
        <f>SUM('e1'!M2,'e2'!M2,'e3'!M2,'e4'!M2,'e5'!M2,'e6'!M2,'e7'!M2,'e8'!M2,'e9'!M2,'e10'!M2,'e11'!M2,'e12'!M2,'e13'!M2,'e14'!M2)</f>
        <v>7</v>
      </c>
      <c r="P2" s="1">
        <f t="shared" ref="P2:P19" si="5">N2/O2</f>
        <v>0</v>
      </c>
      <c r="Q2" s="5">
        <f t="shared" ref="Q2:Q19" si="6">E2+K2+P2</f>
        <v>0.5251207729</v>
      </c>
      <c r="R2" s="1"/>
      <c r="S2" s="1">
        <f>'e14'!S2+'e13'!S2+'e12'!S2+'e11'!S2+'e10'!S2+'e9'!S2+'e8'!S2+'e7'!S2+'e6'!S2+'e5'!S2+'e4'!S2+'e3'!S2+'e2'!S2+'e1'!S2</f>
        <v>0</v>
      </c>
      <c r="T2" s="1">
        <f>'e14'!T2+'e13'!T2+'e12'!T2+'e11'!T2+'e10'!T2+'e9'!T2+'e8'!T2+'e7'!T2+'e6'!T2+'e5'!T2+'e4'!T2+'e3'!T2+'e2'!T2+'e1'!T2</f>
        <v>0</v>
      </c>
      <c r="U2" s="1">
        <f>'e14'!U2+'e13'!U2+'e12'!U2+'e11'!U2+'e10'!U2+'e9'!U2+'e8'!U2+'e7'!U2+'e6'!U2+'e5'!U2+'e4'!U2+'e3'!U2+'e2'!U2+'e1'!U2</f>
        <v>0</v>
      </c>
      <c r="V2" s="1">
        <f>'e14'!V2+'e13'!V2+'e12'!V2+'e11'!V2+'e10'!V2+'e9'!V2+'e8'!V2+'e7'!V2+'e6'!V2+'e5'!V2+'e4'!V2+'e3'!V2+'e2'!V2+'e1'!V2</f>
        <v>0</v>
      </c>
      <c r="W2" s="1">
        <f t="shared" ref="W2:X2" si="1">SUM(S2+U2)</f>
        <v>0</v>
      </c>
      <c r="X2" s="1">
        <f t="shared" si="1"/>
        <v>0</v>
      </c>
      <c r="Y2" s="1"/>
      <c r="Z2" s="1">
        <f>SUM('e1'!X2,'e2'!X2,'e3'!X2,'e4'!X2,'e5'!X2,'e6'!X2,'e7'!X2,'e8'!X2,'e9'!X2,'e10'!X2,'e11'!X2,'e12'!X2,'e13'!X2,'e14'!X2)</f>
        <v>1</v>
      </c>
      <c r="AA2" s="1">
        <f>SUM('e1'!Y2,'e2'!Y2,'e3'!Y2,'e4'!Y2,'e5'!Y2,'e6'!Y2,'e7'!Y2,'e8'!Y2,'e9'!Y2,'e10'!Y2,'e11'!Y2,'e12'!Y2,'e13'!Y2,'e14'!Y2)</f>
        <v>0</v>
      </c>
      <c r="AB2" s="1">
        <f>SUM('e1'!Z2,'e2'!Z2,'e3'!Z2,'e4'!Z2,'e5'!Z2,'e6'!Z2,'e7'!Z2,'e8'!Z2,'e9'!Z2,'e10'!Z2,'e11'!Z2,'e12'!Z2,'e13'!Z2,'e14'!Z2)</f>
        <v>4</v>
      </c>
      <c r="AC2" s="1">
        <f>SUM('e1'!AA2,'e2'!AA2,'e3'!AA2,'e4'!AA2,'e5'!AA2,'e6'!AA2,'e7'!AA2,'e8'!AA2,'e9'!AA2,'e10'!AA2,'e11'!AA2,'e12'!AA2,'e13'!AA2,'e14'!AA2)</f>
        <v>0</v>
      </c>
      <c r="AD2" s="1">
        <f t="shared" ref="AD2:AE2" si="2">SUM(Z2+AB2)</f>
        <v>5</v>
      </c>
      <c r="AE2" s="1">
        <f t="shared" si="2"/>
        <v>0</v>
      </c>
      <c r="AF2" s="6">
        <f t="shared" ref="AF2:AF19" si="9">(AE2+(0.5*AI2))/AD2</f>
        <v>0.1</v>
      </c>
      <c r="AG2" s="1">
        <f>'e1'!AB2+'e2'!AB2+'e3'!AB2+'e4'!AB2+'e5'!AB2</f>
        <v>0</v>
      </c>
      <c r="AH2" s="1">
        <f>'e1'!AC2+'e2'!AC2+'e3'!AC2+'e4'!AC2+'e5'!AC2</f>
        <v>1</v>
      </c>
      <c r="AI2" s="1">
        <f t="shared" ref="AI2:AI19" si="10">AG2+AH2</f>
        <v>1</v>
      </c>
      <c r="AJ2" s="1"/>
      <c r="AK2" s="1"/>
      <c r="AL2" s="1"/>
    </row>
    <row r="3" ht="12.0" customHeight="1">
      <c r="A3" s="3" t="s">
        <v>32</v>
      </c>
      <c r="B3" s="1"/>
      <c r="C3" s="4">
        <f>SUM('e1'!B3,'e2'!B3,'e3'!B3,'e4'!B3,'e5'!B3,'e6'!B3,'e7'!B3,'e8'!B3,'e9'!B3,'e10'!B3,'e11'!B3,'e12'!B3,'e13'!B3,'e14'!B3)</f>
        <v>1.958333333</v>
      </c>
      <c r="D3" s="4">
        <f>SUM('e1'!C3,'e2'!C3,'e3'!C3,'e4'!C3,'e5'!C3,'e6'!C3,'e7'!C3,'e8'!C3,'e9'!C3,'e10'!C3,'e11'!C3,'e12'!C3,'e13'!C3,'e14'!C3)</f>
        <v>12.4</v>
      </c>
      <c r="E3" s="4">
        <f t="shared" si="3"/>
        <v>0.1579301075</v>
      </c>
      <c r="F3" s="1">
        <f>SUM('e1'!D3+'e2'!D3+'e3'!D3+'e4'!D3+'e5'!D3+'e6'!D3+'e7'!D3+'e8'!D3+'e9'!D3+'e10'!D3+'e11'!D3+'e12'!D3+'e13'!D3+'e14'!D3)</f>
        <v>0</v>
      </c>
      <c r="G3" s="1">
        <f>SUM('e1'!F3,'e2'!F3,'e3'!F3,'e4'!F3,'e5'!F3,'e6'!F3,'e7'!F3,'e8'!F3,'e9'!F3,'e10'!F3,'e11'!F3,'e12'!F3,'e13'!F3,'e14'!F3)</f>
        <v>7</v>
      </c>
      <c r="H3" s="1">
        <f>SUM('e1'!G3,'e2'!G3,'e3'!G3,'e4'!G3,'e5'!G3,'e6'!G3,'e7'!G3,'e8'!G3,'e9'!G3,'e10'!G3,'e11'!G3,'e12'!G3,'e13'!G3,'e14'!G3)</f>
        <v>5</v>
      </c>
      <c r="I3" s="1">
        <f>SUM('e1'!H3,'e2'!H3,'e3'!H3,'e4'!H3,'e5'!H3,'e6'!H3,'e7'!H3,'e8'!H3,'e9'!H3,'e10'!H3,'e11'!H3,'e12'!H3,'e13'!H3,'e14'!H3)</f>
        <v>60</v>
      </c>
      <c r="J3" s="1">
        <f>SUM('e1'!I3,'e2'!I3,'e3'!I3,'e4'!I3,'e5'!I3,'e6'!I3,'e7'!I3,'e8'!I3,'e9'!I3,'e10'!I3,'e11'!I3,'e12'!I3,'e13'!I3,'e14'!I3)</f>
        <v>9</v>
      </c>
      <c r="K3" s="4">
        <f t="shared" si="4"/>
        <v>0.7685185185</v>
      </c>
      <c r="L3" s="1">
        <f>SUM('e1'!J3+'e2'!J3+'e3'!J3+'e4'!J3+'e5'!J3+'e6'!J3+'e7'!J3+'e8'!J3+'e9'!J3+'e10'!J3+'e11'!J3+'e12'!J3+'e13'!J3+'e14'!J3)</f>
        <v>7</v>
      </c>
      <c r="M3" s="1"/>
      <c r="N3" s="1">
        <f>SUM('e1'!L3,'e2'!L3,'e3'!L3,'e4'!L3,'e5'!L3,'e6'!L3,'e7'!L3,'e8'!L3,'e9'!L3,'e10'!L3,'e11'!L3,'e12'!L3,'e13'!L3,'e14'!L3)</f>
        <v>0</v>
      </c>
      <c r="O3" s="1">
        <f>SUM('e1'!M3,'e2'!M3,'e3'!M3,'e4'!M3,'e5'!M3,'e6'!M3,'e7'!M3,'e8'!M3,'e9'!M3,'e10'!M3,'e11'!M3,'e12'!M3,'e13'!M3,'e14'!M3)</f>
        <v>7</v>
      </c>
      <c r="P3" s="1">
        <f t="shared" si="5"/>
        <v>0</v>
      </c>
      <c r="Q3" s="5">
        <f t="shared" si="6"/>
        <v>0.926448626</v>
      </c>
      <c r="R3" s="1"/>
      <c r="S3" s="1">
        <f>'e14'!S3+'e13'!S3+'e12'!S3+'e11'!S3+'e10'!S3+'e9'!S3+'e8'!S3+'e7'!S3+'e6'!S3+'e5'!S3+'e4'!S3+'e3'!S3+'e2'!S3+'e1'!S3</f>
        <v>2.5</v>
      </c>
      <c r="T3" s="1">
        <f>'e14'!T3+'e13'!T3+'e12'!T3+'e11'!T3+'e10'!T3+'e9'!T3+'e8'!T3+'e7'!T3+'e6'!T3+'e5'!T3+'e4'!T3+'e3'!T3+'e2'!T3+'e1'!T3</f>
        <v>0</v>
      </c>
      <c r="U3" s="1">
        <f>'e14'!U3+'e13'!U3+'e12'!U3+'e11'!U3+'e10'!U3+'e9'!U3+'e8'!U3+'e7'!U3+'e6'!U3+'e5'!U3+'e4'!U3+'e3'!U3+'e2'!U3+'e1'!U3</f>
        <v>7</v>
      </c>
      <c r="V3" s="1">
        <f>'e14'!V3+'e13'!V3+'e12'!V3+'e11'!V3+'e10'!V3+'e9'!V3+'e8'!V3+'e7'!V3+'e6'!V3+'e5'!V3+'e4'!V3+'e3'!V3+'e2'!V3+'e1'!V3</f>
        <v>1</v>
      </c>
      <c r="W3" s="1">
        <f t="shared" ref="W3:X3" si="7">SUM(S3+U3)</f>
        <v>9.5</v>
      </c>
      <c r="X3" s="1">
        <f t="shared" si="7"/>
        <v>1</v>
      </c>
      <c r="Y3" s="1"/>
      <c r="Z3" s="1">
        <f>SUM('e1'!X3,'e2'!X3,'e3'!X3,'e4'!X3,'e5'!X3,'e6'!X3,'e7'!X3,'e8'!X3,'e9'!X3,'e10'!X3,'e11'!X3,'e12'!X3,'e13'!X3,'e14'!X3)</f>
        <v>6</v>
      </c>
      <c r="AA3" s="1">
        <f>SUM('e1'!Y3,'e2'!Y3,'e3'!Y3,'e4'!Y3,'e5'!Y3,'e6'!Y3,'e7'!Y3,'e8'!Y3,'e9'!Y3,'e10'!Y3,'e11'!Y3,'e12'!Y3,'e13'!Y3,'e14'!Y3)</f>
        <v>1</v>
      </c>
      <c r="AB3" s="1">
        <f>SUM('e1'!Z3,'e2'!Z3,'e3'!Z3,'e4'!Z3,'e5'!Z3,'e6'!Z3,'e7'!Z3,'e8'!Z3,'e9'!Z3,'e10'!Z3,'e11'!Z3,'e12'!Z3,'e13'!Z3,'e14'!Z3)</f>
        <v>6</v>
      </c>
      <c r="AC3" s="1">
        <f>SUM('e1'!AA3,'e2'!AA3,'e3'!AA3,'e4'!AA3,'e5'!AA3,'e6'!AA3,'e7'!AA3,'e8'!AA3,'e9'!AA3,'e10'!AA3,'e11'!AA3,'e12'!AA3,'e13'!AA3,'e14'!AA3)</f>
        <v>2</v>
      </c>
      <c r="AD3" s="1">
        <f t="shared" ref="AD3:AE3" si="8">SUM(Z3+AB3)</f>
        <v>12</v>
      </c>
      <c r="AE3" s="1">
        <f t="shared" si="8"/>
        <v>3</v>
      </c>
      <c r="AF3" s="6">
        <f t="shared" si="9"/>
        <v>0.2916666667</v>
      </c>
      <c r="AG3" s="1">
        <f>'e1'!AB3+'e2'!AB3+'e3'!AB3+'e4'!AB3+'e5'!AB3</f>
        <v>0</v>
      </c>
      <c r="AH3" s="1">
        <f>'e1'!AC3+'e2'!AC3+'e3'!AC3+'e4'!AC3+'e5'!AC3</f>
        <v>1</v>
      </c>
      <c r="AI3" s="1">
        <f t="shared" si="10"/>
        <v>1</v>
      </c>
      <c r="AJ3" s="1"/>
      <c r="AK3" s="1"/>
      <c r="AL3" s="1"/>
    </row>
    <row r="4" ht="12.0" customHeight="1">
      <c r="A4" s="3" t="s">
        <v>33</v>
      </c>
      <c r="B4" s="1"/>
      <c r="C4" s="4">
        <f>SUM('e1'!B4,'e2'!B4,'e3'!B4,'e4'!B4,'e5'!B4,'e6'!B4,'e7'!B4,'e8'!B4,'e9'!B4,'e10'!B4,'e11'!B4,'e12'!B4,'e13'!B4,'e14'!B4)</f>
        <v>0</v>
      </c>
      <c r="D4" s="4">
        <f>SUM('e1'!C4,'e2'!C4,'e3'!C4,'e4'!C4,'e5'!C4,'e6'!C4,'e7'!C4,'e8'!C4,'e9'!C4,'e10'!C4,'e11'!C4,'e12'!C4,'e13'!C4,'e14'!C4)</f>
        <v>0.1666666667</v>
      </c>
      <c r="E4" s="4">
        <f t="shared" si="3"/>
        <v>0</v>
      </c>
      <c r="F4" s="1">
        <f>SUM('e1'!D4+'e2'!D4+'e3'!D4+'e4'!D4+'e5'!D4+'e6'!D4+'e7'!D4+'e8'!D4+'e9'!D4+'e10'!D4+'e11'!D4+'e12'!D4+'e13'!D4+'e14'!D4)</f>
        <v>0</v>
      </c>
      <c r="G4" s="1">
        <f>SUM('e1'!F4,'e2'!F4,'e3'!F4,'e4'!F4,'e5'!F4,'e6'!F4,'e7'!F4,'e8'!F4,'e9'!F4,'e10'!F4,'e11'!F4,'e12'!F4,'e13'!F4,'e14'!F4)</f>
        <v>0</v>
      </c>
      <c r="H4" s="1">
        <f>SUM('e1'!G4,'e2'!G4,'e3'!G4,'e4'!G4,'e5'!G4,'e6'!G4,'e7'!G4,'e8'!G4,'e9'!G4,'e10'!G4,'e11'!G4,'e12'!G4,'e13'!G4,'e14'!G4)</f>
        <v>3</v>
      </c>
      <c r="I4" s="1">
        <f>SUM('e1'!H4,'e2'!H4,'e3'!H4,'e4'!H4,'e5'!H4,'e6'!H4,'e7'!H4,'e8'!H4,'e9'!H4,'e10'!H4,'e11'!H4,'e12'!H4,'e13'!H4,'e14'!H4)</f>
        <v>6</v>
      </c>
      <c r="J4" s="1">
        <f>SUM('e1'!I4,'e2'!I4,'e3'!I4,'e4'!I4,'e5'!I4,'e6'!I4,'e7'!I4,'e8'!I4,'e9'!I4,'e10'!I4,'e11'!I4,'e12'!I4,'e13'!I4,'e14'!I4)</f>
        <v>1</v>
      </c>
      <c r="K4" s="4">
        <f t="shared" si="4"/>
        <v>-0.5</v>
      </c>
      <c r="L4" s="1">
        <f>SUM('e1'!J4+'e2'!J4+'e3'!J4+'e4'!J4+'e5'!J4+'e6'!J4+'e7'!J4+'e8'!J4+'e9'!J4+'e10'!J4+'e11'!J4+'e12'!J4+'e13'!J4+'e14'!J4)</f>
        <v>0</v>
      </c>
      <c r="M4" s="1"/>
      <c r="N4" s="1">
        <f>SUM('e1'!L4,'e2'!L4,'e3'!L4,'e4'!L4,'e5'!L4,'e6'!L4,'e7'!L4,'e8'!L4,'e9'!L4,'e10'!L4,'e11'!L4,'e12'!L4,'e13'!L4,'e14'!L4)</f>
        <v>0</v>
      </c>
      <c r="O4" s="1">
        <f>SUM('e1'!M4,'e2'!M4,'e3'!M4,'e4'!M4,'e5'!M4,'e6'!M4,'e7'!M4,'e8'!M4,'e9'!M4,'e10'!M4,'e11'!M4,'e12'!M4,'e13'!M4,'e14'!M4)</f>
        <v>7</v>
      </c>
      <c r="P4" s="1">
        <f t="shared" si="5"/>
        <v>0</v>
      </c>
      <c r="Q4" s="5">
        <f t="shared" si="6"/>
        <v>-0.5</v>
      </c>
      <c r="R4" s="1"/>
      <c r="S4" s="1">
        <f>'e14'!S4+'e13'!S4+'e12'!S4+'e11'!S4+'e10'!S4+'e9'!S4+'e8'!S4+'e7'!S4+'e6'!S4+'e5'!S4+'e4'!S4+'e3'!S4+'e2'!S4+'e1'!S4</f>
        <v>0</v>
      </c>
      <c r="T4" s="1">
        <f>'e14'!T4+'e13'!T4+'e12'!T4+'e11'!T4+'e10'!T4+'e9'!T4+'e8'!T4+'e7'!T4+'e6'!T4+'e5'!T4+'e4'!T4+'e3'!T4+'e2'!T4+'e1'!T4</f>
        <v>0</v>
      </c>
      <c r="U4" s="1">
        <f>'e14'!U4+'e13'!U4+'e12'!U4+'e11'!U4+'e10'!U4+'e9'!U4+'e8'!U4+'e7'!U4+'e6'!U4+'e5'!U4+'e4'!U4+'e3'!U4+'e2'!U4+'e1'!U4</f>
        <v>0</v>
      </c>
      <c r="V4" s="1">
        <f>'e14'!V4+'e13'!V4+'e12'!V4+'e11'!V4+'e10'!V4+'e9'!V4+'e8'!V4+'e7'!V4+'e6'!V4+'e5'!V4+'e4'!V4+'e3'!V4+'e2'!V4+'e1'!V4</f>
        <v>0</v>
      </c>
      <c r="W4" s="1">
        <f t="shared" ref="W4:X4" si="11">SUM(S4+U4)</f>
        <v>0</v>
      </c>
      <c r="X4" s="1">
        <f t="shared" si="11"/>
        <v>0</v>
      </c>
      <c r="Y4" s="1"/>
      <c r="Z4" s="1">
        <f>SUM('e1'!X4,'e2'!X4,'e3'!X4,'e4'!X4,'e5'!X4,'e6'!X4,'e7'!X4,'e8'!X4,'e9'!X4,'e10'!X4,'e11'!X4,'e12'!X4,'e13'!X4,'e14'!X4)</f>
        <v>0</v>
      </c>
      <c r="AA4" s="1">
        <f>SUM('e1'!Y4,'e2'!Y4,'e3'!Y4,'e4'!Y4,'e5'!Y4,'e6'!Y4,'e7'!Y4,'e8'!Y4,'e9'!Y4,'e10'!Y4,'e11'!Y4,'e12'!Y4,'e13'!Y4,'e14'!Y4)</f>
        <v>0</v>
      </c>
      <c r="AB4" s="1">
        <f>SUM('e1'!Z4,'e2'!Z4,'e3'!Z4,'e4'!Z4,'e5'!Z4,'e6'!Z4,'e7'!Z4,'e8'!Z4,'e9'!Z4,'e10'!Z4,'e11'!Z4,'e12'!Z4,'e13'!Z4,'e14'!Z4)</f>
        <v>1</v>
      </c>
      <c r="AC4" s="1">
        <f>SUM('e1'!AA4,'e2'!AA4,'e3'!AA4,'e4'!AA4,'e5'!AA4,'e6'!AA4,'e7'!AA4,'e8'!AA4,'e9'!AA4,'e10'!AA4,'e11'!AA4,'e12'!AA4,'e13'!AA4,'e14'!AA4)</f>
        <v>0</v>
      </c>
      <c r="AD4" s="1">
        <f t="shared" ref="AD4:AE4" si="12">SUM(Z4+AB4)</f>
        <v>1</v>
      </c>
      <c r="AE4" s="1">
        <f t="shared" si="12"/>
        <v>0</v>
      </c>
      <c r="AF4" s="6">
        <f t="shared" si="9"/>
        <v>0</v>
      </c>
      <c r="AG4" s="1">
        <f>'e1'!AB4+'e2'!AB4+'e3'!AB4+'e4'!AB4+'e5'!AB4</f>
        <v>0</v>
      </c>
      <c r="AH4" s="1">
        <f>'e1'!AC4+'e2'!AC4+'e3'!AC4+'e4'!AC4+'e5'!AC4</f>
        <v>0</v>
      </c>
      <c r="AI4" s="1">
        <f t="shared" si="10"/>
        <v>0</v>
      </c>
      <c r="AJ4" s="1"/>
      <c r="AK4" s="1"/>
      <c r="AL4" s="1"/>
    </row>
    <row r="5" ht="12.0" customHeight="1">
      <c r="A5" s="3" t="s">
        <v>34</v>
      </c>
      <c r="B5" s="1"/>
      <c r="C5" s="4">
        <f>SUM('e1'!B5,'e2'!B5,'e3'!B5,'e4'!B5,'e5'!B5,'e6'!B5,'e7'!B5,'e8'!B5,'e9'!B5,'e10'!B5,'e11'!B5,'e12'!B5,'e13'!B5,'e14'!B5)</f>
        <v>0</v>
      </c>
      <c r="D5" s="4">
        <f>SUM('e1'!C5,'e2'!C5,'e3'!C5,'e4'!C5,'e5'!C5,'e6'!C5,'e7'!C5,'e8'!C5,'e9'!C5,'e10'!C5,'e11'!C5,'e12'!C5,'e13'!C5,'e14'!C5)</f>
        <v>0.3666666667</v>
      </c>
      <c r="E5" s="4">
        <f t="shared" si="3"/>
        <v>0</v>
      </c>
      <c r="F5" s="1">
        <f>SUM('e1'!D5+'e2'!D5+'e3'!D5+'e4'!D5+'e5'!D5+'e6'!D5+'e7'!D5+'e8'!D5+'e9'!D5+'e10'!D5+'e11'!D5+'e12'!D5+'e13'!D5+'e14'!D5)</f>
        <v>0</v>
      </c>
      <c r="G5" s="1">
        <f>SUM('e1'!F5,'e2'!F5,'e3'!F5,'e4'!F5,'e5'!F5,'e6'!F5,'e7'!F5,'e8'!F5,'e9'!F5,'e10'!F5,'e11'!F5,'e12'!F5,'e13'!F5,'e14'!F5)</f>
        <v>1</v>
      </c>
      <c r="H5" s="1">
        <f>SUM('e1'!G5,'e2'!G5,'e3'!G5,'e4'!G5,'e5'!G5,'e6'!G5,'e7'!G5,'e8'!G5,'e9'!G5,'e10'!G5,'e11'!G5,'e12'!G5,'e13'!G5,'e14'!G5)</f>
        <v>3</v>
      </c>
      <c r="I5" s="1">
        <f>SUM('e1'!H5,'e2'!H5,'e3'!H5,'e4'!H5,'e5'!H5,'e6'!H5,'e7'!H5,'e8'!H5,'e9'!H5,'e10'!H5,'e11'!H5,'e12'!H5,'e13'!H5,'e14'!H5)</f>
        <v>11</v>
      </c>
      <c r="J5" s="1">
        <f>SUM('e1'!I5,'e2'!I5,'e3'!I5,'e4'!I5,'e5'!I5,'e6'!I5,'e7'!I5,'e8'!I5,'e9'!I5,'e10'!I5,'e11'!I5,'e12'!I5,'e13'!I5,'e14'!I5)</f>
        <v>2</v>
      </c>
      <c r="K5" s="4">
        <f t="shared" si="4"/>
        <v>0.3636363636</v>
      </c>
      <c r="L5" s="1">
        <f>SUM('e1'!J5+'e2'!J5+'e3'!J5+'e4'!J5+'e5'!J5+'e6'!J5+'e7'!J5+'e8'!J5+'e9'!J5+'e10'!J5+'e11'!J5+'e12'!J5+'e13'!J5+'e14'!J5)</f>
        <v>1</v>
      </c>
      <c r="M5" s="1"/>
      <c r="N5" s="1">
        <f>SUM('e1'!L5,'e2'!L5,'e3'!L5,'e4'!L5,'e5'!L5,'e6'!L5,'e7'!L5,'e8'!L5,'e9'!L5,'e10'!L5,'e11'!L5,'e12'!L5,'e13'!L5,'e14'!L5)</f>
        <v>0</v>
      </c>
      <c r="O5" s="1">
        <f>SUM('e1'!M5,'e2'!M5,'e3'!M5,'e4'!M5,'e5'!M5,'e6'!M5,'e7'!M5,'e8'!M5,'e9'!M5,'e10'!M5,'e11'!M5,'e12'!M5,'e13'!M5,'e14'!M5)</f>
        <v>7</v>
      </c>
      <c r="P5" s="1">
        <f t="shared" si="5"/>
        <v>0</v>
      </c>
      <c r="Q5" s="5">
        <f t="shared" si="6"/>
        <v>0.3636363636</v>
      </c>
      <c r="R5" s="1"/>
      <c r="S5" s="1">
        <f>'e14'!S5+'e13'!S5+'e12'!S5+'e11'!S5+'e10'!S5+'e9'!S5+'e8'!S5+'e7'!S5+'e6'!S5+'e5'!S5+'e4'!S5+'e3'!S5+'e2'!S5+'e1'!S5</f>
        <v>0</v>
      </c>
      <c r="T5" s="1">
        <f>'e14'!T5+'e13'!T5+'e12'!T5+'e11'!T5+'e10'!T5+'e9'!T5+'e8'!T5+'e7'!T5+'e6'!T5+'e5'!T5+'e4'!T5+'e3'!T5+'e2'!T5+'e1'!T5</f>
        <v>0</v>
      </c>
      <c r="U5" s="1">
        <f>'e14'!U5+'e13'!U5+'e12'!U5+'e11'!U5+'e10'!U5+'e9'!U5+'e8'!U5+'e7'!U5+'e6'!U5+'e5'!U5+'e4'!U5+'e3'!U5+'e2'!U5+'e1'!U5</f>
        <v>0</v>
      </c>
      <c r="V5" s="1">
        <f>'e14'!V5+'e13'!V5+'e12'!V5+'e11'!V5+'e10'!V5+'e9'!V5+'e8'!V5+'e7'!V5+'e6'!V5+'e5'!V5+'e4'!V5+'e3'!V5+'e2'!V5+'e1'!V5</f>
        <v>0</v>
      </c>
      <c r="W5" s="1">
        <f t="shared" ref="W5:X5" si="13">SUM(S5+U5)</f>
        <v>0</v>
      </c>
      <c r="X5" s="1">
        <f t="shared" si="13"/>
        <v>0</v>
      </c>
      <c r="Y5" s="1"/>
      <c r="Z5" s="1">
        <f>SUM('e1'!X5,'e2'!X5,'e3'!X5,'e4'!X5,'e5'!X5,'e6'!X5,'e7'!X5,'e8'!X5,'e9'!X5,'e10'!X5,'e11'!X5,'e12'!X5,'e13'!X5,'e14'!X5)</f>
        <v>0</v>
      </c>
      <c r="AA5" s="1">
        <f>SUM('e1'!Y5,'e2'!Y5,'e3'!Y5,'e4'!Y5,'e5'!Y5,'e6'!Y5,'e7'!Y5,'e8'!Y5,'e9'!Y5,'e10'!Y5,'e11'!Y5,'e12'!Y5,'e13'!Y5,'e14'!Y5)</f>
        <v>0</v>
      </c>
      <c r="AB5" s="1">
        <f>SUM('e1'!Z5,'e2'!Z5,'e3'!Z5,'e4'!Z5,'e5'!Z5,'e6'!Z5,'e7'!Z5,'e8'!Z5,'e9'!Z5,'e10'!Z5,'e11'!Z5,'e12'!Z5,'e13'!Z5,'e14'!Z5)</f>
        <v>2</v>
      </c>
      <c r="AC5" s="1">
        <f>SUM('e1'!AA5,'e2'!AA5,'e3'!AA5,'e4'!AA5,'e5'!AA5,'e6'!AA5,'e7'!AA5,'e8'!AA5,'e9'!AA5,'e10'!AA5,'e11'!AA5,'e12'!AA5,'e13'!AA5,'e14'!AA5)</f>
        <v>0</v>
      </c>
      <c r="AD5" s="1">
        <f t="shared" ref="AD5:AE5" si="14">SUM(Z5+AB5)</f>
        <v>2</v>
      </c>
      <c r="AE5" s="1">
        <f t="shared" si="14"/>
        <v>0</v>
      </c>
      <c r="AF5" s="6">
        <f t="shared" si="9"/>
        <v>0</v>
      </c>
      <c r="AG5" s="1">
        <f>'e1'!AB5+'e2'!AB5+'e3'!AB5+'e4'!AB5+'e5'!AB5</f>
        <v>0</v>
      </c>
      <c r="AH5" s="1">
        <f>'e1'!AC5+'e2'!AC5+'e3'!AC5+'e4'!AC5+'e5'!AC5</f>
        <v>0</v>
      </c>
      <c r="AI5" s="1">
        <f t="shared" si="10"/>
        <v>0</v>
      </c>
      <c r="AJ5" s="1"/>
      <c r="AK5" s="1"/>
      <c r="AL5" s="1"/>
    </row>
    <row r="6" ht="12.0" customHeight="1">
      <c r="A6" s="3" t="s">
        <v>35</v>
      </c>
      <c r="B6" s="1"/>
      <c r="C6" s="4">
        <f>SUM('e1'!B6,'e2'!B6,'e3'!B6,'e4'!B6,'e5'!B6,'e6'!B6,'e7'!B6,'e8'!B6,'e9'!B6,'e10'!B6,'e11'!B6,'e12'!B6,'e13'!B6,'e14'!B6)</f>
        <v>2.041666667</v>
      </c>
      <c r="D6" s="4">
        <f>SUM('e1'!C6,'e2'!C6,'e3'!C6,'e4'!C6,'e5'!C6,'e6'!C6,'e7'!C6,'e8'!C6,'e9'!C6,'e10'!C6,'e11'!C6,'e12'!C6,'e13'!C6,'e14'!C6)</f>
        <v>9.4</v>
      </c>
      <c r="E6" s="4">
        <f t="shared" si="3"/>
        <v>0.2171985816</v>
      </c>
      <c r="F6" s="1">
        <f>SUM('e1'!D6+'e2'!D6+'e3'!D6+'e4'!D6+'e5'!D6+'e6'!D6+'e7'!D6+'e8'!D6+'e9'!D6+'e10'!D6+'e11'!D6+'e12'!D6+'e13'!D6+'e14'!D6)</f>
        <v>1</v>
      </c>
      <c r="G6" s="1">
        <f>SUM('e1'!F6,'e2'!F6,'e3'!F6,'e4'!F6,'e5'!F6,'e6'!F6,'e7'!F6,'e8'!F6,'e9'!F6,'e10'!F6,'e11'!F6,'e12'!F6,'e13'!F6,'e14'!F6)</f>
        <v>2</v>
      </c>
      <c r="H6" s="1">
        <f>SUM('e1'!G6,'e2'!G6,'e3'!G6,'e4'!G6,'e5'!G6,'e6'!G6,'e7'!G6,'e8'!G6,'e9'!G6,'e10'!G6,'e11'!G6,'e12'!G6,'e13'!G6,'e14'!G6)</f>
        <v>5</v>
      </c>
      <c r="I6" s="1">
        <f>SUM('e1'!H6,'e2'!H6,'e3'!H6,'e4'!H6,'e5'!H6,'e6'!H6,'e7'!H6,'e8'!H6,'e9'!H6,'e10'!H6,'e11'!H6,'e12'!H6,'e13'!H6,'e14'!H6)</f>
        <v>56</v>
      </c>
      <c r="J6" s="1">
        <f>SUM('e1'!I6,'e2'!I6,'e3'!I6,'e4'!I6,'e5'!I6,'e6'!I6,'e7'!I6,'e8'!I6,'e9'!I6,'e10'!I6,'e11'!I6,'e12'!I6,'e13'!I6,'e14'!I6)</f>
        <v>8</v>
      </c>
      <c r="K6" s="4">
        <f t="shared" si="4"/>
        <v>0.2388392857</v>
      </c>
      <c r="L6" s="1">
        <f>SUM('e1'!J6+'e2'!J6+'e3'!J6+'e4'!J6+'e5'!J6+'e6'!J6+'e7'!J6+'e8'!J6+'e9'!J6+'e10'!J6+'e11'!J6+'e12'!J6+'e13'!J6+'e14'!J6)</f>
        <v>6</v>
      </c>
      <c r="M6" s="1"/>
      <c r="N6" s="1">
        <f>SUM('e1'!L6,'e2'!L6,'e3'!L6,'e4'!L6,'e5'!L6,'e6'!L6,'e7'!L6,'e8'!L6,'e9'!L6,'e10'!L6,'e11'!L6,'e12'!L6,'e13'!L6,'e14'!L6)</f>
        <v>0</v>
      </c>
      <c r="O6" s="1">
        <f>SUM('e1'!M6,'e2'!M6,'e3'!M6,'e4'!M6,'e5'!M6,'e6'!M6,'e7'!M6,'e8'!M6,'e9'!M6,'e10'!M6,'e11'!M6,'e12'!M6,'e13'!M6,'e14'!M6)</f>
        <v>7</v>
      </c>
      <c r="P6" s="1">
        <f t="shared" si="5"/>
        <v>0</v>
      </c>
      <c r="Q6" s="5">
        <f t="shared" si="6"/>
        <v>0.4560378673</v>
      </c>
      <c r="R6" s="1"/>
      <c r="S6" s="1">
        <f>'e14'!S6+'e13'!S6+'e12'!S6+'e11'!S6+'e10'!S6+'e9'!S6+'e8'!S6+'e7'!S6+'e6'!S6+'e5'!S6+'e4'!S6+'e3'!S6+'e2'!S6+'e1'!S6</f>
        <v>0.5</v>
      </c>
      <c r="T6" s="1">
        <f>'e14'!T6+'e13'!T6+'e12'!T6+'e11'!T6+'e10'!T6+'e9'!T6+'e8'!T6+'e7'!T6+'e6'!T6+'e5'!T6+'e4'!T6+'e3'!T6+'e2'!T6+'e1'!T6</f>
        <v>0</v>
      </c>
      <c r="U6" s="1">
        <f>'e14'!U6+'e13'!U6+'e12'!U6+'e11'!U6+'e10'!U6+'e9'!U6+'e8'!U6+'e7'!U6+'e6'!U6+'e5'!U6+'e4'!U6+'e3'!U6+'e2'!U6+'e1'!U6</f>
        <v>6</v>
      </c>
      <c r="V6" s="1">
        <f>'e14'!V6+'e13'!V6+'e12'!V6+'e11'!V6+'e10'!V6+'e9'!V6+'e8'!V6+'e7'!V6+'e6'!V6+'e5'!V6+'e4'!V6+'e3'!V6+'e2'!V6+'e1'!V6</f>
        <v>1</v>
      </c>
      <c r="W6" s="1">
        <f t="shared" ref="W6:X6" si="15">SUM(S6+U6)</f>
        <v>6.5</v>
      </c>
      <c r="X6" s="1">
        <f t="shared" si="15"/>
        <v>1</v>
      </c>
      <c r="Y6" s="1"/>
      <c r="Z6" s="1">
        <f>SUM('e1'!X6,'e2'!X6,'e3'!X6,'e4'!X6,'e5'!X6,'e6'!X6,'e7'!X6,'e8'!X6,'e9'!X6,'e10'!X6,'e11'!X6,'e12'!X6,'e13'!X6,'e14'!X6)</f>
        <v>5</v>
      </c>
      <c r="AA6" s="1">
        <f>SUM('e1'!Y6,'e2'!Y6,'e3'!Y6,'e4'!Y6,'e5'!Y6,'e6'!Y6,'e7'!Y6,'e8'!Y6,'e9'!Y6,'e10'!Y6,'e11'!Y6,'e12'!Y6,'e13'!Y6,'e14'!Y6)</f>
        <v>2</v>
      </c>
      <c r="AB6" s="1">
        <f>SUM('e1'!Z6,'e2'!Z6,'e3'!Z6,'e4'!Z6,'e5'!Z6,'e6'!Z6,'e7'!Z6,'e8'!Z6,'e9'!Z6,'e10'!Z6,'e11'!Z6,'e12'!Z6,'e13'!Z6,'e14'!Z6)</f>
        <v>6</v>
      </c>
      <c r="AC6" s="1">
        <f>SUM('e1'!AA6,'e2'!AA6,'e3'!AA6,'e4'!AA6,'e5'!AA6,'e6'!AA6,'e7'!AA6,'e8'!AA6,'e9'!AA6,'e10'!AA6,'e11'!AA6,'e12'!AA6,'e13'!AA6,'e14'!AA6)</f>
        <v>2</v>
      </c>
      <c r="AD6" s="1">
        <f t="shared" ref="AD6:AE6" si="16">SUM(Z6+AB6)</f>
        <v>11</v>
      </c>
      <c r="AE6" s="1">
        <f t="shared" si="16"/>
        <v>4</v>
      </c>
      <c r="AF6" s="6">
        <f t="shared" si="9"/>
        <v>0.4090909091</v>
      </c>
      <c r="AG6" s="1">
        <f>'e1'!AB6+'e2'!AB6+'e3'!AB6+'e4'!AB6+'e5'!AB6</f>
        <v>0</v>
      </c>
      <c r="AH6" s="1">
        <f>'e1'!AC6+'e2'!AC6+'e3'!AC6+'e4'!AC6+'e5'!AC6</f>
        <v>1</v>
      </c>
      <c r="AI6" s="1">
        <f t="shared" si="10"/>
        <v>1</v>
      </c>
      <c r="AJ6" s="1"/>
      <c r="AK6" s="1"/>
      <c r="AL6" s="1"/>
    </row>
    <row r="7" ht="12.0" customHeight="1">
      <c r="A7" s="3" t="s">
        <v>36</v>
      </c>
      <c r="B7" s="1"/>
      <c r="C7" s="4">
        <f>SUM('e1'!B7,'e2'!B7,'e3'!B7,'e4'!B7,'e5'!B7,'e6'!B7,'e7'!B7,'e8'!B7,'e9'!B7,'e10'!B7,'e11'!B7,'e12'!B7,'e13'!B7,'e14'!B7)</f>
        <v>0.7416666667</v>
      </c>
      <c r="D7" s="4">
        <f>SUM('e1'!C7,'e2'!C7,'e3'!C7,'e4'!C7,'e5'!C7,'e6'!C7,'e7'!C7,'e8'!C7,'e9'!C7,'e10'!C7,'e11'!C7,'e12'!C7,'e13'!C7,'e14'!C7)</f>
        <v>6.566666667</v>
      </c>
      <c r="E7" s="4">
        <f t="shared" si="3"/>
        <v>0.1129441624</v>
      </c>
      <c r="F7" s="1">
        <f>SUM('e1'!D7+'e2'!D7+'e3'!D7+'e4'!D7+'e5'!D7+'e6'!D7+'e7'!D7+'e8'!D7+'e9'!D7+'e10'!D7+'e11'!D7+'e12'!D7+'e13'!D7+'e14'!D7)</f>
        <v>0</v>
      </c>
      <c r="G7" s="1">
        <f>SUM('e1'!F7,'e2'!F7,'e3'!F7,'e4'!F7,'e5'!F7,'e6'!F7,'e7'!F7,'e8'!F7,'e9'!F7,'e10'!F7,'e11'!F7,'e12'!F7,'e13'!F7,'e14'!F7)</f>
        <v>4</v>
      </c>
      <c r="H7" s="1">
        <f>SUM('e1'!G7,'e2'!G7,'e3'!G7,'e4'!G7,'e5'!G7,'e6'!G7,'e7'!G7,'e8'!G7,'e9'!G7,'e10'!G7,'e11'!G7,'e12'!G7,'e13'!G7,'e14'!G7)</f>
        <v>7</v>
      </c>
      <c r="I7" s="1">
        <f>SUM('e1'!H7,'e2'!H7,'e3'!H7,'e4'!H7,'e5'!H7,'e6'!H7,'e7'!H7,'e8'!H7,'e9'!H7,'e10'!H7,'e11'!H7,'e12'!H7,'e13'!H7,'e14'!H7)</f>
        <v>54</v>
      </c>
      <c r="J7" s="1">
        <f>SUM('e1'!I7,'e2'!I7,'e3'!I7,'e4'!I7,'e5'!I7,'e6'!I7,'e7'!I7,'e8'!I7,'e9'!I7,'e10'!I7,'e11'!I7,'e12'!I7,'e13'!I7,'e14'!I7)</f>
        <v>8</v>
      </c>
      <c r="K7" s="4">
        <f t="shared" si="4"/>
        <v>0.4837962963</v>
      </c>
      <c r="L7" s="1">
        <f>SUM('e1'!J7+'e2'!J7+'e3'!J7+'e4'!J7+'e5'!J7+'e6'!J7+'e7'!J7+'e8'!J7+'e9'!J7+'e10'!J7+'e11'!J7+'e12'!J7+'e13'!J7+'e14'!J7)</f>
        <v>5</v>
      </c>
      <c r="M7" s="1"/>
      <c r="N7" s="1">
        <f>SUM('e1'!L7,'e2'!L7,'e3'!L7,'e4'!L7,'e5'!L7,'e6'!L7,'e7'!L7,'e8'!L7,'e9'!L7,'e10'!L7,'e11'!L7,'e12'!L7,'e13'!L7,'e14'!L7)</f>
        <v>0</v>
      </c>
      <c r="O7" s="1">
        <f>SUM('e1'!M7,'e2'!M7,'e3'!M7,'e4'!M7,'e5'!M7,'e6'!M7,'e7'!M7,'e8'!M7,'e9'!M7,'e10'!M7,'e11'!M7,'e12'!M7,'e13'!M7,'e14'!M7)</f>
        <v>7</v>
      </c>
      <c r="P7" s="1">
        <f t="shared" si="5"/>
        <v>0</v>
      </c>
      <c r="Q7" s="5">
        <f t="shared" si="6"/>
        <v>0.5967404587</v>
      </c>
      <c r="R7" s="1"/>
      <c r="S7" s="1">
        <f>'e14'!S7+'e13'!S7+'e12'!S7+'e11'!S7+'e10'!S7+'e9'!S7+'e8'!S7+'e7'!S7+'e6'!S7+'e5'!S7+'e4'!S7+'e3'!S7+'e2'!S7+'e1'!S7</f>
        <v>0.5</v>
      </c>
      <c r="T7" s="1">
        <f>'e14'!T7+'e13'!T7+'e12'!T7+'e11'!T7+'e10'!T7+'e9'!T7+'e8'!T7+'e7'!T7+'e6'!T7+'e5'!T7+'e4'!T7+'e3'!T7+'e2'!T7+'e1'!T7</f>
        <v>0</v>
      </c>
      <c r="U7" s="1">
        <f>'e14'!U7+'e13'!U7+'e12'!U7+'e11'!U7+'e10'!U7+'e9'!U7+'e8'!U7+'e7'!U7+'e6'!U7+'e5'!U7+'e4'!U7+'e3'!U7+'e2'!U7+'e1'!U7</f>
        <v>4</v>
      </c>
      <c r="V7" s="1">
        <f>'e14'!V7+'e13'!V7+'e12'!V7+'e11'!V7+'e10'!V7+'e9'!V7+'e8'!V7+'e7'!V7+'e6'!V7+'e5'!V7+'e4'!V7+'e3'!V7+'e2'!V7+'e1'!V7</f>
        <v>0</v>
      </c>
      <c r="W7" s="1">
        <f t="shared" ref="W7:X7" si="17">SUM(S7+U7)</f>
        <v>4.5</v>
      </c>
      <c r="X7" s="1">
        <f t="shared" si="17"/>
        <v>0</v>
      </c>
      <c r="Y7" s="1"/>
      <c r="Z7" s="1">
        <f>SUM('e1'!X7,'e2'!X7,'e3'!X7,'e4'!X7,'e5'!X7,'e6'!X7,'e7'!X7,'e8'!X7,'e9'!X7,'e10'!X7,'e11'!X7,'e12'!X7,'e13'!X7,'e14'!X7)</f>
        <v>4</v>
      </c>
      <c r="AA7" s="1">
        <f>SUM('e1'!Y7,'e2'!Y7,'e3'!Y7,'e4'!Y7,'e5'!Y7,'e6'!Y7,'e7'!Y7,'e8'!Y7,'e9'!Y7,'e10'!Y7,'e11'!Y7,'e12'!Y7,'e13'!Y7,'e14'!Y7)</f>
        <v>3</v>
      </c>
      <c r="AB7" s="1">
        <f>SUM('e1'!Z7,'e2'!Z7,'e3'!Z7,'e4'!Z7,'e5'!Z7,'e6'!Z7,'e7'!Z7,'e8'!Z7,'e9'!Z7,'e10'!Z7,'e11'!Z7,'e12'!Z7,'e13'!Z7,'e14'!Z7)</f>
        <v>6</v>
      </c>
      <c r="AC7" s="1">
        <f>SUM('e1'!AA7,'e2'!AA7,'e3'!AA7,'e4'!AA7,'e5'!AA7,'e6'!AA7,'e7'!AA7,'e8'!AA7,'e9'!AA7,'e10'!AA7,'e11'!AA7,'e12'!AA7,'e13'!AA7,'e14'!AA7)</f>
        <v>0</v>
      </c>
      <c r="AD7" s="1">
        <f t="shared" ref="AD7:AE7" si="18">SUM(Z7+AB7)</f>
        <v>10</v>
      </c>
      <c r="AE7" s="1">
        <f t="shared" si="18"/>
        <v>3</v>
      </c>
      <c r="AF7" s="6">
        <f t="shared" si="9"/>
        <v>0.35</v>
      </c>
      <c r="AG7" s="1">
        <f>'e1'!AB7+'e2'!AB7+'e3'!AB7+'e4'!AB7+'e5'!AB7</f>
        <v>0</v>
      </c>
      <c r="AH7" s="1">
        <f>'e1'!AC7+'e2'!AC7+'e3'!AC7+'e4'!AC7+'e5'!AC7</f>
        <v>1</v>
      </c>
      <c r="AI7" s="1">
        <f t="shared" si="10"/>
        <v>1</v>
      </c>
      <c r="AJ7" s="1"/>
      <c r="AK7" s="1"/>
      <c r="AL7" s="1"/>
    </row>
    <row r="8" ht="12.0" customHeight="1">
      <c r="A8" s="7" t="s">
        <v>37</v>
      </c>
      <c r="B8" s="1"/>
      <c r="C8" s="4">
        <f>SUM('e1'!B8,'e2'!B8,'e3'!B8,'e4'!B8,'e5'!B8,'e6'!B8,'e7'!B8,'e8'!B8,'e9'!B8,'e10'!B8,'e11'!B8,'e12'!B8,'e13'!B8,'e14'!B8)</f>
        <v>1.933333333</v>
      </c>
      <c r="D8" s="4">
        <f>SUM('e1'!C8,'e2'!C8,'e3'!C8,'e4'!C8,'e5'!C8,'e6'!C8,'e7'!C8,'e8'!C8,'e9'!C8,'e10'!C8,'e11'!C8,'e12'!C8,'e13'!C8,'e14'!C8)</f>
        <v>13.4</v>
      </c>
      <c r="E8" s="4">
        <f t="shared" si="3"/>
        <v>0.144278607</v>
      </c>
      <c r="F8" s="1">
        <f>SUM('e1'!D8+'e2'!D8+'e3'!D8+'e4'!D8+'e5'!D8+'e6'!D8+'e7'!D8+'e8'!D8+'e9'!D8+'e10'!D8+'e11'!D8+'e12'!D8+'e13'!D8+'e14'!D8)</f>
        <v>1</v>
      </c>
      <c r="G8" s="1">
        <f>SUM('e1'!F8,'e2'!F8,'e3'!F8,'e4'!F8,'e5'!F8,'e6'!F8,'e7'!F8,'e8'!F8,'e9'!F8,'e10'!F8,'e11'!F8,'e12'!F8,'e13'!F8,'e14'!F8)</f>
        <v>8</v>
      </c>
      <c r="H8" s="1">
        <f>SUM('e1'!G8,'e2'!G8,'e3'!G8,'e4'!G8,'e5'!G8,'e6'!G8,'e7'!G8,'e8'!G8,'e9'!G8,'e10'!G8,'e11'!G8,'e12'!G8,'e13'!G8,'e14'!G8)</f>
        <v>8</v>
      </c>
      <c r="I8" s="1">
        <f>SUM('e1'!H8,'e2'!H8,'e3'!H8,'e4'!H8,'e5'!H8,'e6'!H8,'e7'!H8,'e8'!H8,'e9'!H8,'e10'!H8,'e11'!H8,'e12'!H8,'e13'!H8,'e14'!H8)</f>
        <v>63</v>
      </c>
      <c r="J8" s="1">
        <f>SUM('e1'!I8,'e2'!I8,'e3'!I8,'e4'!I8,'e5'!I8,'e6'!I8,'e7'!I8,'e8'!I8,'e9'!I8,'e10'!I8,'e11'!I8,'e12'!I8,'e13'!I8,'e14'!I8)</f>
        <v>9</v>
      </c>
      <c r="K8" s="4">
        <f t="shared" si="4"/>
        <v>0.8747795414</v>
      </c>
      <c r="L8" s="1">
        <f>SUM('e1'!J8+'e2'!J8+'e3'!J8+'e4'!J8+'e5'!J8+'e6'!J8+'e7'!J8+'e8'!J8+'e9'!J8+'e10'!J8+'e11'!J8+'e12'!J8+'e13'!J8+'e14'!J8)</f>
        <v>5</v>
      </c>
      <c r="M8" s="1"/>
      <c r="N8" s="1">
        <f>SUM('e1'!L8,'e2'!L8,'e3'!L8,'e4'!L8,'e5'!L8,'e6'!L8,'e7'!L8,'e8'!L8,'e9'!L8,'e10'!L8,'e11'!L8,'e12'!L8,'e13'!L8,'e14'!L8)</f>
        <v>2</v>
      </c>
      <c r="O8" s="1">
        <f>SUM('e1'!M8,'e2'!M8,'e3'!M8,'e4'!M8,'e5'!M8,'e6'!M8,'e7'!M8,'e8'!M8,'e9'!M8,'e10'!M8,'e11'!M8,'e12'!M8,'e13'!M8,'e14'!M8)</f>
        <v>7</v>
      </c>
      <c r="P8" s="1">
        <f t="shared" si="5"/>
        <v>0.2857142857</v>
      </c>
      <c r="Q8" s="5">
        <f t="shared" si="6"/>
        <v>1.304772434</v>
      </c>
      <c r="R8" s="1"/>
      <c r="S8" s="1">
        <f>'e14'!S8+'e13'!S8+'e12'!S8+'e11'!S8+'e10'!S8+'e9'!S8+'e8'!S8+'e7'!S8+'e6'!S8+'e5'!S8+'e4'!S8+'e3'!S8+'e2'!S8+'e1'!S8</f>
        <v>3.5</v>
      </c>
      <c r="T8" s="1">
        <f>'e14'!T8+'e13'!T8+'e12'!T8+'e11'!T8+'e10'!T8+'e9'!T8+'e8'!T8+'e7'!T8+'e6'!T8+'e5'!T8+'e4'!T8+'e3'!T8+'e2'!T8+'e1'!T8</f>
        <v>1</v>
      </c>
      <c r="U8" s="1">
        <f>'e14'!U8+'e13'!U8+'e12'!U8+'e11'!U8+'e10'!U8+'e9'!U8+'e8'!U8+'e7'!U8+'e6'!U8+'e5'!U8+'e4'!U8+'e3'!U8+'e2'!U8+'e1'!U8</f>
        <v>7</v>
      </c>
      <c r="V8" s="1">
        <f>'e14'!V8+'e13'!V8+'e12'!V8+'e11'!V8+'e10'!V8+'e9'!V8+'e8'!V8+'e7'!V8+'e6'!V8+'e5'!V8+'e4'!V8+'e3'!V8+'e2'!V8+'e1'!V8</f>
        <v>0</v>
      </c>
      <c r="W8" s="1">
        <f t="shared" ref="W8:X8" si="19">SUM(S8+U8)</f>
        <v>10.5</v>
      </c>
      <c r="X8" s="1">
        <f t="shared" si="19"/>
        <v>1</v>
      </c>
      <c r="Y8" s="1"/>
      <c r="Z8" s="1">
        <f>SUM('e1'!X8,'e2'!X8,'e3'!X8,'e4'!X8,'e5'!X8,'e6'!X8,'e7'!X8,'e8'!X8,'e9'!X8,'e10'!X8,'e11'!X8,'e12'!X8,'e13'!X8,'e14'!X8)</f>
        <v>6</v>
      </c>
      <c r="AA8" s="1">
        <f>SUM('e1'!Y8,'e2'!Y8,'e3'!Y8,'e4'!Y8,'e5'!Y8,'e6'!Y8,'e7'!Y8,'e8'!Y8,'e9'!Y8,'e10'!Y8,'e11'!Y8,'e12'!Y8,'e13'!Y8,'e14'!Y8)</f>
        <v>2</v>
      </c>
      <c r="AB8" s="1">
        <f>SUM('e1'!Z8,'e2'!Z8,'e3'!Z8,'e4'!Z8,'e5'!Z8,'e6'!Z8,'e7'!Z8,'e8'!Z8,'e9'!Z8,'e10'!Z8,'e11'!Z8,'e12'!Z8,'e13'!Z8,'e14'!Z8)</f>
        <v>6</v>
      </c>
      <c r="AC8" s="1">
        <f>SUM('e1'!AA8,'e2'!AA8,'e3'!AA8,'e4'!AA8,'e5'!AA8,'e6'!AA8,'e7'!AA8,'e8'!AA8,'e9'!AA8,'e10'!AA8,'e11'!AA8,'e12'!AA8,'e13'!AA8,'e14'!AA8)</f>
        <v>2</v>
      </c>
      <c r="AD8" s="1">
        <f t="shared" ref="AD8:AE8" si="20">SUM(Z8+AB8)</f>
        <v>12</v>
      </c>
      <c r="AE8" s="1">
        <f t="shared" si="20"/>
        <v>4</v>
      </c>
      <c r="AF8" s="6">
        <f t="shared" si="9"/>
        <v>0.375</v>
      </c>
      <c r="AG8" s="1">
        <f>'e1'!AB8+'e2'!AB8+'e3'!AB8+'e4'!AB8+'e5'!AB8</f>
        <v>0</v>
      </c>
      <c r="AH8" s="1">
        <f>'e1'!AC8+'e2'!AC8+'e3'!AC8+'e4'!AC8+'e5'!AC8</f>
        <v>1</v>
      </c>
      <c r="AI8" s="1">
        <f t="shared" si="10"/>
        <v>1</v>
      </c>
      <c r="AJ8" s="1"/>
      <c r="AK8" s="1"/>
      <c r="AL8" s="1"/>
    </row>
    <row r="9" ht="12.0" customHeight="1">
      <c r="A9" s="7" t="s">
        <v>38</v>
      </c>
      <c r="B9" s="1"/>
      <c r="C9" s="4">
        <f>SUM('e1'!B9,'e2'!B9,'e3'!B9,'e4'!B9,'e5'!B9,'e6'!B9,'e7'!B9,'e8'!B9,'e9'!B9,'e10'!B9,'e11'!B9,'e12'!B9,'e13'!B9,'e14'!B9)</f>
        <v>1.2</v>
      </c>
      <c r="D9" s="4">
        <f>SUM('e1'!C9,'e2'!C9,'e3'!C9,'e4'!C9,'e5'!C9,'e6'!C9,'e7'!C9,'e8'!C9,'e9'!C9,'e10'!C9,'e11'!C9,'e12'!C9,'e13'!C9,'e14'!C9)</f>
        <v>5.066666667</v>
      </c>
      <c r="E9" s="4">
        <f t="shared" si="3"/>
        <v>0.2368421053</v>
      </c>
      <c r="F9" s="1">
        <f>SUM('e1'!D9+'e2'!D9+'e3'!D9+'e4'!D9+'e5'!D9+'e6'!D9+'e7'!D9+'e8'!D9+'e9'!D9+'e10'!D9+'e11'!D9+'e12'!D9+'e13'!D9+'e14'!D9)</f>
        <v>1</v>
      </c>
      <c r="G9" s="1">
        <f>SUM('e1'!F9,'e2'!F9,'e3'!F9,'e4'!F9,'e5'!F9,'e6'!F9,'e7'!F9,'e8'!F9,'e9'!F9,'e10'!F9,'e11'!F9,'e12'!F9,'e13'!F9,'e14'!F9)</f>
        <v>2</v>
      </c>
      <c r="H9" s="1">
        <f>SUM('e1'!G9,'e2'!G9,'e3'!G9,'e4'!G9,'e5'!G9,'e6'!G9,'e7'!G9,'e8'!G9,'e9'!G9,'e10'!G9,'e11'!G9,'e12'!G9,'e13'!G9,'e14'!G9)</f>
        <v>5</v>
      </c>
      <c r="I9" s="1">
        <f>SUM('e1'!H9,'e2'!H9,'e3'!H9,'e4'!H9,'e5'!H9,'e6'!H9,'e7'!H9,'e8'!H9,'e9'!H9,'e10'!H9,'e11'!H9,'e12'!H9,'e13'!H9,'e14'!H9)</f>
        <v>25</v>
      </c>
      <c r="J9" s="1">
        <f>SUM('e1'!I9,'e2'!I9,'e3'!I9,'e4'!I9,'e5'!I9,'e6'!I9,'e7'!I9,'e8'!I9,'e9'!I9,'e10'!I9,'e11'!I9,'e12'!I9,'e13'!I9,'e14'!I9)</f>
        <v>3</v>
      </c>
      <c r="K9" s="4">
        <f t="shared" si="4"/>
        <v>0.6</v>
      </c>
      <c r="L9" s="1">
        <f>SUM('e1'!J9+'e2'!J9+'e3'!J9+'e4'!J9+'e5'!J9+'e6'!J9+'e7'!J9+'e8'!J9+'e9'!J9+'e10'!J9+'e11'!J9+'e12'!J9+'e13'!J9+'e14'!J9)</f>
        <v>1</v>
      </c>
      <c r="M9" s="1"/>
      <c r="N9" s="1">
        <f>SUM('e1'!L9,'e2'!L9,'e3'!L9,'e4'!L9,'e5'!L9,'e6'!L9,'e7'!L9,'e8'!L9,'e9'!L9,'e10'!L9,'e11'!L9,'e12'!L9,'e13'!L9,'e14'!L9)</f>
        <v>0</v>
      </c>
      <c r="O9" s="1">
        <f>SUM('e1'!M9,'e2'!M9,'e3'!M9,'e4'!M9,'e5'!M9,'e6'!M9,'e7'!M9,'e8'!M9,'e9'!M9,'e10'!M9,'e11'!M9,'e12'!M9,'e13'!M9,'e14'!M9)</f>
        <v>7</v>
      </c>
      <c r="P9" s="1">
        <f t="shared" si="5"/>
        <v>0</v>
      </c>
      <c r="Q9" s="5">
        <f t="shared" si="6"/>
        <v>0.8368421053</v>
      </c>
      <c r="R9" s="1"/>
      <c r="S9" s="1">
        <f>'e14'!S9+'e13'!S9+'e12'!S9+'e11'!S9+'e10'!S9+'e9'!S9+'e8'!S9+'e7'!S9+'e6'!S9+'e5'!S9+'e4'!S9+'e3'!S9+'e2'!S9+'e1'!S9</f>
        <v>0</v>
      </c>
      <c r="T9" s="1">
        <f>'e14'!T9+'e13'!T9+'e12'!T9+'e11'!T9+'e10'!T9+'e9'!T9+'e8'!T9+'e7'!T9+'e6'!T9+'e5'!T9+'e4'!T9+'e3'!T9+'e2'!T9+'e1'!T9</f>
        <v>0</v>
      </c>
      <c r="U9" s="1">
        <f>'e14'!U9+'e13'!U9+'e12'!U9+'e11'!U9+'e10'!U9+'e9'!U9+'e8'!U9+'e7'!U9+'e6'!U9+'e5'!U9+'e4'!U9+'e3'!U9+'e2'!U9+'e1'!U9</f>
        <v>3</v>
      </c>
      <c r="V9" s="1">
        <f>'e14'!V9+'e13'!V9+'e12'!V9+'e11'!V9+'e10'!V9+'e9'!V9+'e8'!V9+'e7'!V9+'e6'!V9+'e5'!V9+'e4'!V9+'e3'!V9+'e2'!V9+'e1'!V9</f>
        <v>0</v>
      </c>
      <c r="W9" s="1">
        <f t="shared" ref="W9:X9" si="21">SUM(S9+U9)</f>
        <v>3</v>
      </c>
      <c r="X9" s="1">
        <f t="shared" si="21"/>
        <v>0</v>
      </c>
      <c r="Y9" s="1"/>
      <c r="Z9" s="1">
        <f>SUM('e1'!X9,'e2'!X9,'e3'!X9,'e4'!X9,'e5'!X9,'e6'!X9,'e7'!X9,'e8'!X9,'e9'!X9,'e10'!X9,'e11'!X9,'e12'!X9,'e13'!X9,'e14'!X9)</f>
        <v>4</v>
      </c>
      <c r="AA9" s="1">
        <f>SUM('e1'!Y9,'e2'!Y9,'e3'!Y9,'e4'!Y9,'e5'!Y9,'e6'!Y9,'e7'!Y9,'e8'!Y9,'e9'!Y9,'e10'!Y9,'e11'!Y9,'e12'!Y9,'e13'!Y9,'e14'!Y9)</f>
        <v>2</v>
      </c>
      <c r="AB9" s="1">
        <f>SUM('e1'!Z9,'e2'!Z9,'e3'!Z9,'e4'!Z9,'e5'!Z9,'e6'!Z9,'e7'!Z9,'e8'!Z9,'e9'!Z9,'e10'!Z9,'e11'!Z9,'e12'!Z9,'e13'!Z9,'e14'!Z9)</f>
        <v>6</v>
      </c>
      <c r="AC9" s="1">
        <f>SUM('e1'!AA9,'e2'!AA9,'e3'!AA9,'e4'!AA9,'e5'!AA9,'e6'!AA9,'e7'!AA9,'e8'!AA9,'e9'!AA9,'e10'!AA9,'e11'!AA9,'e12'!AA9,'e13'!AA9,'e14'!AA9)</f>
        <v>4</v>
      </c>
      <c r="AD9" s="1">
        <f t="shared" ref="AD9:AE9" si="22">SUM(Z9+AB9)</f>
        <v>10</v>
      </c>
      <c r="AE9" s="1">
        <f t="shared" si="22"/>
        <v>6</v>
      </c>
      <c r="AF9" s="6">
        <f t="shared" si="9"/>
        <v>0.6</v>
      </c>
      <c r="AG9" s="1">
        <f>'e1'!AB9+'e2'!AB9+'e3'!AB9+'e4'!AB9+'e5'!AB9</f>
        <v>0</v>
      </c>
      <c r="AH9" s="1">
        <f>'e1'!AC9+'e2'!AC9+'e3'!AC9+'e4'!AC9+'e5'!AC9</f>
        <v>0</v>
      </c>
      <c r="AI9" s="1">
        <f t="shared" si="10"/>
        <v>0</v>
      </c>
      <c r="AJ9" s="1"/>
      <c r="AK9" s="1"/>
      <c r="AL9" s="1"/>
    </row>
    <row r="10" ht="12.0" customHeight="1">
      <c r="A10" s="7" t="s">
        <v>39</v>
      </c>
      <c r="B10" s="1"/>
      <c r="C10" s="4">
        <f>SUM('e1'!B10,'e2'!B10,'e3'!B10,'e4'!B10,'e5'!B10,'e6'!B10,'e7'!B10,'e8'!B10,'e9'!B10,'e10'!B10,'e11'!B10,'e12'!B10,'e13'!B10,'e14'!B10)</f>
        <v>1.683333333</v>
      </c>
      <c r="D10" s="4">
        <f>SUM('e1'!C10,'e2'!C10,'e3'!C10,'e4'!C10,'e5'!C10,'e6'!C10,'e7'!C10,'e8'!C10,'e9'!C10,'e10'!C10,'e11'!C10,'e12'!C10,'e13'!C10,'e14'!C10)</f>
        <v>10.4</v>
      </c>
      <c r="E10" s="4">
        <f t="shared" si="3"/>
        <v>0.1618589744</v>
      </c>
      <c r="F10" s="1">
        <f>SUM('e1'!D10+'e2'!D10+'e3'!D10+'e4'!D10+'e5'!D10+'e6'!D10+'e7'!D10+'e8'!D10+'e9'!D10+'e10'!D10+'e11'!D10+'e12'!D10+'e13'!D10+'e14'!D10)</f>
        <v>3</v>
      </c>
      <c r="G10" s="1">
        <f>SUM('e1'!F10,'e2'!F10,'e3'!F10,'e4'!F10,'e5'!F10,'e6'!F10,'e7'!F10,'e8'!F10,'e9'!F10,'e10'!F10,'e11'!F10,'e12'!F10,'e13'!F10,'e14'!F10)</f>
        <v>6</v>
      </c>
      <c r="H10" s="1">
        <f>SUM('e1'!G10,'e2'!G10,'e3'!G10,'e4'!G10,'e5'!G10,'e6'!G10,'e7'!G10,'e8'!G10,'e9'!G10,'e10'!G10,'e11'!G10,'e12'!G10,'e13'!G10,'e14'!G10)</f>
        <v>6</v>
      </c>
      <c r="I10" s="1">
        <f>SUM('e1'!H10,'e2'!H10,'e3'!H10,'e4'!H10,'e5'!H10,'e6'!H10,'e7'!H10,'e8'!H10,'e9'!H10,'e10'!H10,'e11'!H10,'e12'!H10,'e13'!H10,'e14'!H10)</f>
        <v>64</v>
      </c>
      <c r="J10" s="1">
        <f>SUM('e1'!I10,'e2'!I10,'e3'!I10,'e4'!I10,'e5'!I10,'e6'!I10,'e7'!I10,'e8'!I10,'e9'!I10,'e10'!I10,'e11'!I10,'e12'!I10,'e13'!I10,'e14'!I10)</f>
        <v>9</v>
      </c>
      <c r="K10" s="4">
        <f t="shared" si="4"/>
        <v>0.65625</v>
      </c>
      <c r="L10" s="1">
        <f>SUM('e1'!J10+'e2'!J10+'e3'!J10+'e4'!J10+'e5'!J10+'e6'!J10+'e7'!J10+'e8'!J10+'e9'!J10+'e10'!J10+'e11'!J10+'e12'!J10+'e13'!J10+'e14'!J10)</f>
        <v>7</v>
      </c>
      <c r="M10" s="1"/>
      <c r="N10" s="1">
        <f>SUM('e1'!L10,'e2'!L10,'e3'!L10,'e4'!L10,'e5'!L10,'e6'!L10,'e7'!L10,'e8'!L10,'e9'!L10,'e10'!L10,'e11'!L10,'e12'!L10,'e13'!L10,'e14'!L10)</f>
        <v>0</v>
      </c>
      <c r="O10" s="1">
        <f>SUM('e1'!M10,'e2'!M10,'e3'!M10,'e4'!M10,'e5'!M10,'e6'!M10,'e7'!M10,'e8'!M10,'e9'!M10,'e10'!M10,'e11'!M10,'e12'!M10,'e13'!M10,'e14'!M10)</f>
        <v>7</v>
      </c>
      <c r="P10" s="1">
        <f t="shared" si="5"/>
        <v>0</v>
      </c>
      <c r="Q10" s="5">
        <f t="shared" si="6"/>
        <v>0.8181089744</v>
      </c>
      <c r="R10" s="1"/>
      <c r="S10" s="1">
        <f>'e14'!S10+'e13'!S10+'e12'!S10+'e11'!S10+'e10'!S10+'e9'!S10+'e8'!S10+'e7'!S10+'e6'!S10+'e5'!S10+'e4'!S10+'e3'!S10+'e2'!S10+'e1'!S10</f>
        <v>1.5</v>
      </c>
      <c r="T10" s="1">
        <f>'e14'!T10+'e13'!T10+'e12'!T10+'e11'!T10+'e10'!T10+'e9'!T10+'e8'!T10+'e7'!T10+'e6'!T10+'e5'!T10+'e4'!T10+'e3'!T10+'e2'!T10+'e1'!T10</f>
        <v>1</v>
      </c>
      <c r="U10" s="1">
        <f>'e14'!U10+'e13'!U10+'e12'!U10+'e11'!U10+'e10'!U10+'e9'!U10+'e8'!U10+'e7'!U10+'e6'!U10+'e5'!U10+'e4'!U10+'e3'!U10+'e2'!U10+'e1'!U10</f>
        <v>6</v>
      </c>
      <c r="V10" s="1">
        <f>'e14'!V10+'e13'!V10+'e12'!V10+'e11'!V10+'e10'!V10+'e9'!V10+'e8'!V10+'e7'!V10+'e6'!V10+'e5'!V10+'e4'!V10+'e3'!V10+'e2'!V10+'e1'!V10</f>
        <v>0</v>
      </c>
      <c r="W10" s="1">
        <f t="shared" ref="W10:X10" si="23">SUM(S10+U10)</f>
        <v>7.5</v>
      </c>
      <c r="X10" s="1">
        <f t="shared" si="23"/>
        <v>1</v>
      </c>
      <c r="Y10" s="1"/>
      <c r="Z10" s="1">
        <f>SUM('e1'!X10,'e2'!X10,'e3'!X10,'e4'!X10,'e5'!X10,'e6'!X10,'e7'!X10,'e8'!X10,'e9'!X10,'e10'!X10,'e11'!X10,'e12'!X10,'e13'!X10,'e14'!X10)</f>
        <v>5</v>
      </c>
      <c r="AA10" s="1">
        <f>SUM('e1'!Y10,'e2'!Y10,'e3'!Y10,'e4'!Y10,'e5'!Y10,'e6'!Y10,'e7'!Y10,'e8'!Y10,'e9'!Y10,'e10'!Y10,'e11'!Y10,'e12'!Y10,'e13'!Y10,'e14'!Y10)</f>
        <v>2</v>
      </c>
      <c r="AB10" s="1">
        <f>SUM('e1'!Z10,'e2'!Z10,'e3'!Z10,'e4'!Z10,'e5'!Z10,'e6'!Z10,'e7'!Z10,'e8'!Z10,'e9'!Z10,'e10'!Z10,'e11'!Z10,'e12'!Z10,'e13'!Z10,'e14'!Z10)</f>
        <v>6</v>
      </c>
      <c r="AC10" s="1">
        <f>SUM('e1'!AA10,'e2'!AA10,'e3'!AA10,'e4'!AA10,'e5'!AA10,'e6'!AA10,'e7'!AA10,'e8'!AA10,'e9'!AA10,'e10'!AA10,'e11'!AA10,'e12'!AA10,'e13'!AA10,'e14'!AA10)</f>
        <v>1</v>
      </c>
      <c r="AD10" s="1">
        <f t="shared" ref="AD10:AE10" si="24">SUM(Z10+AB10)</f>
        <v>11</v>
      </c>
      <c r="AE10" s="1">
        <f t="shared" si="24"/>
        <v>3</v>
      </c>
      <c r="AF10" s="6">
        <f t="shared" si="9"/>
        <v>0.3181818182</v>
      </c>
      <c r="AG10" s="1">
        <f>'e1'!AB10+'e2'!AB10+'e3'!AB10+'e4'!AB10+'e5'!AB10</f>
        <v>0</v>
      </c>
      <c r="AH10" s="1">
        <f>'e1'!AC10+'e2'!AC10+'e3'!AC10+'e4'!AC10+'e5'!AC10</f>
        <v>1</v>
      </c>
      <c r="AI10" s="1">
        <f t="shared" si="10"/>
        <v>1</v>
      </c>
      <c r="AJ10" s="1"/>
      <c r="AK10" s="1"/>
      <c r="AL10" s="1"/>
    </row>
    <row r="11" ht="12.0" customHeight="1">
      <c r="A11" s="7" t="s">
        <v>40</v>
      </c>
      <c r="B11" s="1"/>
      <c r="C11" s="4">
        <f>SUM('e1'!B11,'e2'!B11,'e3'!B11,'e4'!B11,'e5'!B11,'e6'!B11,'e7'!B11,'e8'!B11,'e9'!B11,'e10'!B11,'e11'!B11,'e12'!B11,'e13'!B11,'e14'!B11)</f>
        <v>0.2666666667</v>
      </c>
      <c r="D11" s="4">
        <f>SUM('e1'!C11,'e2'!C11,'e3'!C11,'e4'!C11,'e5'!C11,'e6'!C11,'e7'!C11,'e8'!C11,'e9'!C11,'e10'!C11,'e11'!C11,'e12'!C11,'e13'!C11,'e14'!C11)</f>
        <v>0.6166666667</v>
      </c>
      <c r="E11" s="4">
        <f t="shared" si="3"/>
        <v>0.4324324324</v>
      </c>
      <c r="F11" s="1">
        <f>SUM('e1'!D11+'e2'!D11+'e3'!D11+'e4'!D11+'e5'!D11+'e6'!D11+'e7'!D11+'e8'!D11+'e9'!D11+'e10'!D11+'e11'!D11+'e12'!D11+'e13'!D11+'e14'!D11)</f>
        <v>0</v>
      </c>
      <c r="G11" s="1">
        <f>SUM('e1'!F11,'e2'!F11,'e3'!F11,'e4'!F11,'e5'!F11,'e6'!F11,'e7'!F11,'e8'!F11,'e9'!F11,'e10'!F11,'e11'!F11,'e12'!F11,'e13'!F11,'e14'!F11)</f>
        <v>0</v>
      </c>
      <c r="H11" s="1">
        <f>SUM('e1'!G11,'e2'!G11,'e3'!G11,'e4'!G11,'e5'!G11,'e6'!G11,'e7'!G11,'e8'!G11,'e9'!G11,'e10'!G11,'e11'!G11,'e12'!G11,'e13'!G11,'e14'!G11)</f>
        <v>2</v>
      </c>
      <c r="I11" s="1">
        <f>SUM('e1'!H11,'e2'!H11,'e3'!H11,'e4'!H11,'e5'!H11,'e6'!H11,'e7'!H11,'e8'!H11,'e9'!H11,'e10'!H11,'e11'!H11,'e12'!H11,'e13'!H11,'e14'!H11)</f>
        <v>6</v>
      </c>
      <c r="J11" s="1">
        <f>SUM('e1'!I11,'e2'!I11,'e3'!I11,'e4'!I11,'e5'!I11,'e6'!I11,'e7'!I11,'e8'!I11,'e9'!I11,'e10'!I11,'e11'!I11,'e12'!I11,'e13'!I11,'e14'!I11)</f>
        <v>1</v>
      </c>
      <c r="K11" s="4">
        <f t="shared" si="4"/>
        <v>-0.3333333333</v>
      </c>
      <c r="L11" s="1">
        <f>SUM('e1'!J11+'e2'!J11+'e3'!J11+'e4'!J11+'e5'!J11+'e6'!J11+'e7'!J11+'e8'!J11+'e9'!J11+'e10'!J11+'e11'!J11+'e12'!J11+'e13'!J11+'e14'!J11)</f>
        <v>0</v>
      </c>
      <c r="M11" s="1"/>
      <c r="N11" s="1">
        <f>SUM('e1'!L11,'e2'!L11,'e3'!L11,'e4'!L11,'e5'!L11,'e6'!L11,'e7'!L11,'e8'!L11,'e9'!L11,'e10'!L11,'e11'!L11,'e12'!L11,'e13'!L11,'e14'!L11)</f>
        <v>0</v>
      </c>
      <c r="O11" s="1">
        <f>SUM('e1'!M11,'e2'!M11,'e3'!M11,'e4'!M11,'e5'!M11,'e6'!M11,'e7'!M11,'e8'!M11,'e9'!M11,'e10'!M11,'e11'!M11,'e12'!M11,'e13'!M11,'e14'!M11)</f>
        <v>7</v>
      </c>
      <c r="P11" s="1">
        <f t="shared" si="5"/>
        <v>0</v>
      </c>
      <c r="Q11" s="5">
        <f t="shared" si="6"/>
        <v>0.0990990991</v>
      </c>
      <c r="R11" s="1"/>
      <c r="S11" s="1">
        <f>'e14'!S11+'e13'!S11+'e12'!S11+'e11'!S11+'e10'!S11+'e9'!S11+'e8'!S11+'e7'!S11+'e6'!S11+'e5'!S11+'e4'!S11+'e3'!S11+'e2'!S11+'e1'!S11</f>
        <v>0</v>
      </c>
      <c r="T11" s="1">
        <f>'e14'!T11+'e13'!T11+'e12'!T11+'e11'!T11+'e10'!T11+'e9'!T11+'e8'!T11+'e7'!T11+'e6'!T11+'e5'!T11+'e4'!T11+'e3'!T11+'e2'!T11+'e1'!T11</f>
        <v>0</v>
      </c>
      <c r="U11" s="1">
        <f>'e14'!U11+'e13'!U11+'e12'!U11+'e11'!U11+'e10'!U11+'e9'!U11+'e8'!U11+'e7'!U11+'e6'!U11+'e5'!U11+'e4'!U11+'e3'!U11+'e2'!U11+'e1'!U11</f>
        <v>0</v>
      </c>
      <c r="V11" s="1">
        <f>'e14'!V11+'e13'!V11+'e12'!V11+'e11'!V11+'e10'!V11+'e9'!V11+'e8'!V11+'e7'!V11+'e6'!V11+'e5'!V11+'e4'!V11+'e3'!V11+'e2'!V11+'e1'!V11</f>
        <v>0</v>
      </c>
      <c r="W11" s="1">
        <f t="shared" ref="W11:X11" si="25">SUM(S11+U11)</f>
        <v>0</v>
      </c>
      <c r="X11" s="1">
        <f t="shared" si="25"/>
        <v>0</v>
      </c>
      <c r="Y11" s="1"/>
      <c r="Z11" s="1">
        <f>SUM('e1'!X11,'e2'!X11,'e3'!X11,'e4'!X11,'e5'!X11,'e6'!X11,'e7'!X11,'e8'!X11,'e9'!X11,'e10'!X11,'e11'!X11,'e12'!X11,'e13'!X11,'e14'!X11)</f>
        <v>0</v>
      </c>
      <c r="AA11" s="1">
        <f>SUM('e1'!Y11,'e2'!Y11,'e3'!Y11,'e4'!Y11,'e5'!Y11,'e6'!Y11,'e7'!Y11,'e8'!Y11,'e9'!Y11,'e10'!Y11,'e11'!Y11,'e12'!Y11,'e13'!Y11,'e14'!Y11)</f>
        <v>0</v>
      </c>
      <c r="AB11" s="1">
        <f>SUM('e1'!Z11,'e2'!Z11,'e3'!Z11,'e4'!Z11,'e5'!Z11,'e6'!Z11,'e7'!Z11,'e8'!Z11,'e9'!Z11,'e10'!Z11,'e11'!Z11,'e12'!Z11,'e13'!Z11,'e14'!Z11)</f>
        <v>3</v>
      </c>
      <c r="AC11" s="1">
        <f>SUM('e1'!AA11,'e2'!AA11,'e3'!AA11,'e4'!AA11,'e5'!AA11,'e6'!AA11,'e7'!AA11,'e8'!AA11,'e9'!AA11,'e10'!AA11,'e11'!AA11,'e12'!AA11,'e13'!AA11,'e14'!AA11)</f>
        <v>1</v>
      </c>
      <c r="AD11" s="1">
        <f t="shared" ref="AD11:AE11" si="26">SUM(Z11+AB11)</f>
        <v>3</v>
      </c>
      <c r="AE11" s="1">
        <f t="shared" si="26"/>
        <v>1</v>
      </c>
      <c r="AF11" s="6">
        <f t="shared" si="9"/>
        <v>0.5</v>
      </c>
      <c r="AG11" s="1">
        <f>'e1'!AB11+'e2'!AB11+'e3'!AB11+'e4'!AB11+'e5'!AB11</f>
        <v>0</v>
      </c>
      <c r="AH11" s="1">
        <f>'e1'!AC11+'e2'!AC11+'e3'!AC11+'e4'!AC11+'e5'!AC11</f>
        <v>1</v>
      </c>
      <c r="AI11" s="1">
        <f t="shared" si="10"/>
        <v>1</v>
      </c>
      <c r="AJ11" s="1"/>
      <c r="AK11" s="1"/>
      <c r="AL11" s="1"/>
    </row>
    <row r="12" ht="12.0" customHeight="1">
      <c r="A12" s="7" t="s">
        <v>41</v>
      </c>
      <c r="B12" s="1"/>
      <c r="C12" s="4">
        <f>SUM('e1'!B12,'e2'!B12,'e3'!B12,'e4'!B12,'e5'!B12,'e6'!B12,'e7'!B12,'e8'!B12,'e9'!B12,'e10'!B12,'e11'!B12,'e12'!B12,'e13'!B12,'e14'!B12)</f>
        <v>0.85</v>
      </c>
      <c r="D12" s="4">
        <f>SUM('e1'!C12,'e2'!C12,'e3'!C12,'e4'!C12,'e5'!C12,'e6'!C12,'e7'!C12,'e8'!C12,'e9'!C12,'e10'!C12,'e11'!C12,'e12'!C12,'e13'!C12,'e14'!C12)</f>
        <v>2.616666667</v>
      </c>
      <c r="E12" s="4">
        <f t="shared" si="3"/>
        <v>0.3248407643</v>
      </c>
      <c r="F12" s="1">
        <f>SUM('e1'!D12+'e2'!D12+'e3'!D12+'e4'!D12+'e5'!D12+'e6'!D12+'e7'!D12+'e8'!D12+'e9'!D12+'e10'!D12+'e11'!D12+'e12'!D12+'e13'!D12+'e14'!D12)</f>
        <v>1</v>
      </c>
      <c r="G12" s="1">
        <f>SUM('e1'!F12,'e2'!F12,'e3'!F12,'e4'!F12,'e5'!F12,'e6'!F12,'e7'!F12,'e8'!F12,'e9'!F12,'e10'!F12,'e11'!F12,'e12'!F12,'e13'!F12,'e14'!F12)</f>
        <v>0</v>
      </c>
      <c r="H12" s="1">
        <f>SUM('e1'!G12,'e2'!G12,'e3'!G12,'e4'!G12,'e5'!G12,'e6'!G12,'e7'!G12,'e8'!G12,'e9'!G12,'e10'!G12,'e11'!G12,'e12'!G12,'e13'!G12,'e14'!G12)</f>
        <v>11</v>
      </c>
      <c r="I12" s="1">
        <f>SUM('e1'!H12,'e2'!H12,'e3'!H12,'e4'!H12,'e5'!H12,'e6'!H12,'e7'!H12,'e8'!H12,'e9'!H12,'e10'!H12,'e11'!H12,'e12'!H12,'e13'!H12,'e14'!H12)</f>
        <v>17</v>
      </c>
      <c r="J12" s="1">
        <f>SUM('e1'!I12,'e2'!I12,'e3'!I12,'e4'!I12,'e5'!I12,'e6'!I12,'e7'!I12,'e8'!I12,'e9'!I12,'e10'!I12,'e11'!I12,'e12'!I12,'e13'!I12,'e14'!I12)</f>
        <v>2</v>
      </c>
      <c r="K12" s="4">
        <f t="shared" si="4"/>
        <v>-0.3235294118</v>
      </c>
      <c r="L12" s="1">
        <f>SUM('e1'!J12+'e2'!J12+'e3'!J12+'e4'!J12+'e5'!J12+'e6'!J12+'e7'!J12+'e8'!J12+'e9'!J12+'e10'!J12+'e11'!J12+'e12'!J12+'e13'!J12+'e14'!J12)</f>
        <v>1</v>
      </c>
      <c r="M12" s="1"/>
      <c r="N12" s="1">
        <f>SUM('e1'!L12,'e2'!L12,'e3'!L12,'e4'!L12,'e5'!L12,'e6'!L12,'e7'!L12,'e8'!L12,'e9'!L12,'e10'!L12,'e11'!L12,'e12'!L12,'e13'!L12,'e14'!L12)</f>
        <v>0</v>
      </c>
      <c r="O12" s="1">
        <f>SUM('e1'!M12,'e2'!M12,'e3'!M12,'e4'!M12,'e5'!M12,'e6'!M12,'e7'!M12,'e8'!M12,'e9'!M12,'e10'!M12,'e11'!M12,'e12'!M12,'e13'!M12,'e14'!M12)</f>
        <v>7</v>
      </c>
      <c r="P12" s="1">
        <f t="shared" si="5"/>
        <v>0</v>
      </c>
      <c r="Q12" s="5">
        <f t="shared" si="6"/>
        <v>0.001311352567</v>
      </c>
      <c r="R12" s="1"/>
      <c r="S12" s="1">
        <f>'e14'!S12+'e13'!S12+'e12'!S12+'e11'!S12+'e10'!S12+'e9'!S12+'e8'!S12+'e7'!S12+'e6'!S12+'e5'!S12+'e4'!S12+'e3'!S12+'e2'!S12+'e1'!S12</f>
        <v>0</v>
      </c>
      <c r="T12" s="1">
        <f>'e14'!T12+'e13'!T12+'e12'!T12+'e11'!T12+'e10'!T12+'e9'!T12+'e8'!T12+'e7'!T12+'e6'!T12+'e5'!T12+'e4'!T12+'e3'!T12+'e2'!T12+'e1'!T12</f>
        <v>0</v>
      </c>
      <c r="U12" s="1">
        <f>'e14'!U12+'e13'!U12+'e12'!U12+'e11'!U12+'e10'!U12+'e9'!U12+'e8'!U12+'e7'!U12+'e6'!U12+'e5'!U12+'e4'!U12+'e3'!U12+'e2'!U12+'e1'!U12</f>
        <v>1</v>
      </c>
      <c r="V12" s="1">
        <f>'e14'!V12+'e13'!V12+'e12'!V12+'e11'!V12+'e10'!V12+'e9'!V12+'e8'!V12+'e7'!V12+'e6'!V12+'e5'!V12+'e4'!V12+'e3'!V12+'e2'!V12+'e1'!V12</f>
        <v>0</v>
      </c>
      <c r="W12" s="1">
        <f t="shared" ref="W12:X12" si="27">SUM(S12+U12)</f>
        <v>1</v>
      </c>
      <c r="X12" s="1">
        <f t="shared" si="27"/>
        <v>0</v>
      </c>
      <c r="Y12" s="1"/>
      <c r="Z12" s="1">
        <f>SUM('e1'!X12,'e2'!X12,'e3'!X12,'e4'!X12,'e5'!X12,'e6'!X12,'e7'!X12,'e8'!X12,'e9'!X12,'e10'!X12,'e11'!X12,'e12'!X12,'e13'!X12,'e14'!X12)</f>
        <v>2</v>
      </c>
      <c r="AA12" s="1">
        <f>SUM('e1'!Y12,'e2'!Y12,'e3'!Y12,'e4'!Y12,'e5'!Y12,'e6'!Y12,'e7'!Y12,'e8'!Y12,'e9'!Y12,'e10'!Y12,'e11'!Y12,'e12'!Y12,'e13'!Y12,'e14'!Y12)</f>
        <v>0</v>
      </c>
      <c r="AB12" s="1">
        <f>SUM('e1'!Z12,'e2'!Z12,'e3'!Z12,'e4'!Z12,'e5'!Z12,'e6'!Z12,'e7'!Z12,'e8'!Z12,'e9'!Z12,'e10'!Z12,'e11'!Z12,'e12'!Z12,'e13'!Z12,'e14'!Z12)</f>
        <v>6</v>
      </c>
      <c r="AC12" s="1">
        <f>SUM('e1'!AA12,'e2'!AA12,'e3'!AA12,'e4'!AA12,'e5'!AA12,'e6'!AA12,'e7'!AA12,'e8'!AA12,'e9'!AA12,'e10'!AA12,'e11'!AA12,'e12'!AA12,'e13'!AA12,'e14'!AA12)</f>
        <v>4</v>
      </c>
      <c r="AD12" s="1">
        <f t="shared" ref="AD12:AE12" si="28">SUM(Z12+AB12)</f>
        <v>8</v>
      </c>
      <c r="AE12" s="1">
        <f t="shared" si="28"/>
        <v>4</v>
      </c>
      <c r="AF12" s="6">
        <f t="shared" si="9"/>
        <v>0.5625</v>
      </c>
      <c r="AG12" s="1">
        <f>'e1'!AB12+'e2'!AB12+'e3'!AB12+'e4'!AB12+'e5'!AB12</f>
        <v>0</v>
      </c>
      <c r="AH12" s="1">
        <f>'e1'!AC12+'e2'!AC12+'e3'!AC12+'e4'!AC12+'e5'!AC12</f>
        <v>1</v>
      </c>
      <c r="AI12" s="1">
        <f t="shared" si="10"/>
        <v>1</v>
      </c>
      <c r="AJ12" s="1"/>
      <c r="AK12" s="1"/>
      <c r="AL12" s="1"/>
    </row>
    <row r="13" ht="12.0" customHeight="1">
      <c r="A13" s="7" t="s">
        <v>42</v>
      </c>
      <c r="B13" s="1"/>
      <c r="C13" s="4">
        <f>SUM('e1'!B13,'e2'!B13,'e3'!B13,'e4'!B13,'e5'!B13,'e6'!B13,'e7'!B13,'e8'!B13,'e9'!B13,'e10'!B13,'e11'!B13,'e12'!B13,'e13'!B13,'e14'!B13)</f>
        <v>0.9333333333</v>
      </c>
      <c r="D13" s="4">
        <f>SUM('e1'!C13,'e2'!C13,'e3'!C13,'e4'!C13,'e5'!C13,'e6'!C13,'e7'!C13,'e8'!C13,'e9'!C13,'e10'!C13,'e11'!C13,'e12'!C13,'e13'!C13,'e14'!C13)</f>
        <v>1.616666667</v>
      </c>
      <c r="E13" s="4">
        <f t="shared" si="3"/>
        <v>0.5773195876</v>
      </c>
      <c r="F13" s="1">
        <f>SUM('e1'!D13+'e2'!D13+'e3'!D13+'e4'!D13+'e5'!D13+'e6'!D13+'e7'!D13+'e8'!D13+'e9'!D13+'e10'!D13+'e11'!D13+'e12'!D13+'e13'!D13+'e14'!D13)</f>
        <v>0</v>
      </c>
      <c r="G13" s="1">
        <f>SUM('e1'!F13,'e2'!F13,'e3'!F13,'e4'!F13,'e5'!F13,'e6'!F13,'e7'!F13,'e8'!F13,'e9'!F13,'e10'!F13,'e11'!F13,'e12'!F13,'e13'!F13,'e14'!F13)</f>
        <v>1</v>
      </c>
      <c r="H13" s="1">
        <f>SUM('e1'!G13,'e2'!G13,'e3'!G13,'e4'!G13,'e5'!G13,'e6'!G13,'e7'!G13,'e8'!G13,'e9'!G13,'e10'!G13,'e11'!G13,'e12'!G13,'e13'!G13,'e14'!G13)</f>
        <v>7</v>
      </c>
      <c r="I13" s="1">
        <f>SUM('e1'!H13,'e2'!H13,'e3'!H13,'e4'!H13,'e5'!H13,'e6'!H13,'e7'!H13,'e8'!H13,'e9'!H13,'e10'!H13,'e11'!H13,'e12'!H13,'e13'!H13,'e14'!H13)</f>
        <v>18</v>
      </c>
      <c r="J13" s="1">
        <f>SUM('e1'!I13,'e2'!I13,'e3'!I13,'e4'!I13,'e5'!I13,'e6'!I13,'e7'!I13,'e8'!I13,'e9'!I13,'e10'!I13,'e11'!I13,'e12'!I13,'e13'!I13,'e14'!I13)</f>
        <v>3</v>
      </c>
      <c r="K13" s="4">
        <f t="shared" si="4"/>
        <v>0.2037037037</v>
      </c>
      <c r="L13" s="1">
        <f>SUM('e1'!J13+'e2'!J13+'e3'!J13+'e4'!J13+'e5'!J13+'e6'!J13+'e7'!J13+'e8'!J13+'e9'!J13+'e10'!J13+'e11'!J13+'e12'!J13+'e13'!J13+'e14'!J13)</f>
        <v>0</v>
      </c>
      <c r="M13" s="1"/>
      <c r="N13" s="1">
        <f>SUM('e1'!L13,'e2'!L13,'e3'!L13,'e4'!L13,'e5'!L13,'e6'!L13,'e7'!L13,'e8'!L13,'e9'!L13,'e10'!L13,'e11'!L13,'e12'!L13,'e13'!L13,'e14'!L13)</f>
        <v>0</v>
      </c>
      <c r="O13" s="1">
        <f>SUM('e1'!M13,'e2'!M13,'e3'!M13,'e4'!M13,'e5'!M13,'e6'!M13,'e7'!M13,'e8'!M13,'e9'!M13,'e10'!M13,'e11'!M13,'e12'!M13,'e13'!M13,'e14'!M13)</f>
        <v>7</v>
      </c>
      <c r="P13" s="1">
        <f t="shared" si="5"/>
        <v>0</v>
      </c>
      <c r="Q13" s="5">
        <f t="shared" si="6"/>
        <v>0.7810232913</v>
      </c>
      <c r="R13" s="1"/>
      <c r="S13" s="1">
        <f>'e14'!S13+'e13'!S13+'e12'!S13+'e11'!S13+'e10'!S13+'e9'!S13+'e8'!S13+'e7'!S13+'e6'!S13+'e5'!S13+'e4'!S13+'e3'!S13+'e2'!S13+'e1'!S13</f>
        <v>0</v>
      </c>
      <c r="T13" s="1">
        <f>'e14'!T13+'e13'!T13+'e12'!T13+'e11'!T13+'e10'!T13+'e9'!T13+'e8'!T13+'e7'!T13+'e6'!T13+'e5'!T13+'e4'!T13+'e3'!T13+'e2'!T13+'e1'!T13</f>
        <v>0</v>
      </c>
      <c r="U13" s="1">
        <f>'e14'!U13+'e13'!U13+'e12'!U13+'e11'!U13+'e10'!U13+'e9'!U13+'e8'!U13+'e7'!U13+'e6'!U13+'e5'!U13+'e4'!U13+'e3'!U13+'e2'!U13+'e1'!U13</f>
        <v>0</v>
      </c>
      <c r="V13" s="1">
        <f>'e14'!V13+'e13'!V13+'e12'!V13+'e11'!V13+'e10'!V13+'e9'!V13+'e8'!V13+'e7'!V13+'e6'!V13+'e5'!V13+'e4'!V13+'e3'!V13+'e2'!V13+'e1'!V13</f>
        <v>0</v>
      </c>
      <c r="W13" s="1">
        <f t="shared" ref="W13:X13" si="29">SUM(S13+U13)</f>
        <v>0</v>
      </c>
      <c r="X13" s="1">
        <f t="shared" si="29"/>
        <v>0</v>
      </c>
      <c r="Y13" s="1"/>
      <c r="Z13" s="1">
        <f>SUM('e1'!X13,'e2'!X13,'e3'!X13,'e4'!X13,'e5'!X13,'e6'!X13,'e7'!X13,'e8'!X13,'e9'!X13,'e10'!X13,'e11'!X13,'e12'!X13,'e13'!X13,'e14'!X13)</f>
        <v>2</v>
      </c>
      <c r="AA13" s="1">
        <f>SUM('e1'!Y13,'e2'!Y13,'e3'!Y13,'e4'!Y13,'e5'!Y13,'e6'!Y13,'e7'!Y13,'e8'!Y13,'e9'!Y13,'e10'!Y13,'e11'!Y13,'e12'!Y13,'e13'!Y13,'e14'!Y13)</f>
        <v>2</v>
      </c>
      <c r="AB13" s="1">
        <f>SUM('e1'!Z13,'e2'!Z13,'e3'!Z13,'e4'!Z13,'e5'!Z13,'e6'!Z13,'e7'!Z13,'e8'!Z13,'e9'!Z13,'e10'!Z13,'e11'!Z13,'e12'!Z13,'e13'!Z13,'e14'!Z13)</f>
        <v>6</v>
      </c>
      <c r="AC13" s="1">
        <f>SUM('e1'!AA13,'e2'!AA13,'e3'!AA13,'e4'!AA13,'e5'!AA13,'e6'!AA13,'e7'!AA13,'e8'!AA13,'e9'!AA13,'e10'!AA13,'e11'!AA13,'e12'!AA13,'e13'!AA13,'e14'!AA13)</f>
        <v>2</v>
      </c>
      <c r="AD13" s="1">
        <f t="shared" ref="AD13:AE13" si="30">SUM(Z13+AB13)</f>
        <v>8</v>
      </c>
      <c r="AE13" s="1">
        <f t="shared" si="30"/>
        <v>4</v>
      </c>
      <c r="AF13" s="6">
        <f t="shared" si="9"/>
        <v>0.5625</v>
      </c>
      <c r="AG13" s="1">
        <f>'e1'!AB13+'e2'!AB13+'e3'!AB13+'e4'!AB13+'e5'!AB13</f>
        <v>0</v>
      </c>
      <c r="AH13" s="1">
        <f>'e1'!AC13+'e2'!AC13+'e3'!AC13+'e4'!AC13+'e5'!AC13</f>
        <v>1</v>
      </c>
      <c r="AI13" s="1">
        <f t="shared" si="10"/>
        <v>1</v>
      </c>
      <c r="AJ13" s="1"/>
      <c r="AK13" s="1"/>
      <c r="AL13" s="1"/>
    </row>
    <row r="14" ht="12.0" customHeight="1">
      <c r="A14" s="2" t="s">
        <v>43</v>
      </c>
      <c r="B14" s="1"/>
      <c r="C14" s="4">
        <f>SUM('e1'!B14,'e2'!B14,'e3'!B14,'e4'!B14,'e5'!B14,'e6'!B14,'e7'!B14,'e8'!B14,'e9'!B14,'e10'!B14,'e11'!B14,'e12'!B14,'e13'!B14,'e14'!B14)</f>
        <v>0.4083333333</v>
      </c>
      <c r="D14" s="4">
        <f>SUM('e1'!C14,'e2'!C14,'e3'!C14,'e4'!C14,'e5'!C14,'e6'!C14,'e7'!C14,'e8'!C14,'e9'!C14,'e10'!C14,'e11'!C14,'e12'!C14,'e13'!C14,'e14'!C14)</f>
        <v>1.283333333</v>
      </c>
      <c r="E14" s="4">
        <f t="shared" si="3"/>
        <v>0.3181818182</v>
      </c>
      <c r="F14" s="1">
        <f>SUM('e1'!D14+'e2'!D14+'e3'!D14+'e4'!D14+'e5'!D14+'e6'!D14+'e7'!D14+'e8'!D14+'e9'!D14+'e10'!D14+'e11'!D14+'e12'!D14+'e13'!D14+'e14'!D14)</f>
        <v>2</v>
      </c>
      <c r="G14" s="1">
        <f>SUM('e1'!F14,'e2'!F14,'e3'!F14,'e4'!F14,'e5'!F14,'e6'!F14,'e7'!F14,'e8'!F14,'e9'!F14,'e10'!F14,'e11'!F14,'e12'!F14,'e13'!F14,'e14'!F14)</f>
        <v>0</v>
      </c>
      <c r="H14" s="1">
        <f>SUM('e1'!G14,'e2'!G14,'e3'!G14,'e4'!G14,'e5'!G14,'e6'!G14,'e7'!G14,'e8'!G14,'e9'!G14,'e10'!G14,'e11'!G14,'e12'!G14,'e13'!G14,'e14'!G14)</f>
        <v>5</v>
      </c>
      <c r="I14" s="1">
        <f>SUM('e1'!H14,'e2'!H14,'e3'!H14,'e4'!H14,'e5'!H14,'e6'!H14,'e7'!H14,'e8'!H14,'e9'!H14,'e10'!H14,'e11'!H14,'e12'!H14,'e13'!H14,'e14'!H14)</f>
        <v>6</v>
      </c>
      <c r="J14" s="1">
        <f>SUM('e1'!I14,'e2'!I14,'e3'!I14,'e4'!I14,'e5'!I14,'e6'!I14,'e7'!I14,'e8'!I14,'e9'!I14,'e10'!I14,'e11'!I14,'e12'!I14,'e13'!I14,'e14'!I14)</f>
        <v>1</v>
      </c>
      <c r="K14" s="4">
        <f t="shared" si="4"/>
        <v>-0.8333333333</v>
      </c>
      <c r="L14" s="1">
        <f>SUM('e1'!J14+'e2'!J14+'e3'!J14+'e4'!J14+'e5'!J14+'e6'!J14+'e7'!J14+'e8'!J14+'e9'!J14+'e10'!J14+'e11'!J14+'e12'!J14+'e13'!J14+'e14'!J14)</f>
        <v>0</v>
      </c>
      <c r="M14" s="1"/>
      <c r="N14" s="1">
        <f>SUM('e1'!L14,'e2'!L14,'e3'!L14,'e4'!L14,'e5'!L14,'e6'!L14,'e7'!L14,'e8'!L14,'e9'!L14,'e10'!L14,'e11'!L14,'e12'!L14,'e13'!L14,'e14'!L14)</f>
        <v>0</v>
      </c>
      <c r="O14" s="1">
        <f>SUM('e1'!M14,'e2'!M14,'e3'!M14,'e4'!M14,'e5'!M14,'e6'!M14,'e7'!M14,'e8'!M14,'e9'!M14,'e10'!M14,'e11'!M14,'e12'!M14,'e13'!M14,'e14'!M14)</f>
        <v>7</v>
      </c>
      <c r="P14" s="1">
        <f t="shared" si="5"/>
        <v>0</v>
      </c>
      <c r="Q14" s="5">
        <f t="shared" si="6"/>
        <v>-0.5151515152</v>
      </c>
      <c r="R14" s="1"/>
      <c r="S14" s="1">
        <f>'e14'!S14+'e13'!S14+'e12'!S14+'e11'!S14+'e10'!S14+'e9'!S14+'e8'!S14+'e7'!S14+'e6'!S14+'e5'!S14+'e4'!S14+'e3'!S14+'e2'!S14+'e1'!S14</f>
        <v>0</v>
      </c>
      <c r="T14" s="1">
        <f>'e14'!T14+'e13'!T14+'e12'!T14+'e11'!T14+'e10'!T14+'e9'!T14+'e8'!T14+'e7'!T14+'e6'!T14+'e5'!T14+'e4'!T14+'e3'!T14+'e2'!T14+'e1'!T14</f>
        <v>0</v>
      </c>
      <c r="U14" s="1">
        <f>'e14'!U14+'e13'!U14+'e12'!U14+'e11'!U14+'e10'!U14+'e9'!U14+'e8'!U14+'e7'!U14+'e6'!U14+'e5'!U14+'e4'!U14+'e3'!U14+'e2'!U14+'e1'!U14</f>
        <v>0</v>
      </c>
      <c r="V14" s="1">
        <f>'e14'!V14+'e13'!V14+'e12'!V14+'e11'!V14+'e10'!V14+'e9'!V14+'e8'!V14+'e7'!V14+'e6'!V14+'e5'!V14+'e4'!V14+'e3'!V14+'e2'!V14+'e1'!V14</f>
        <v>0</v>
      </c>
      <c r="W14" s="1">
        <f t="shared" ref="W14:X14" si="31">SUM(S14+U14)</f>
        <v>0</v>
      </c>
      <c r="X14" s="1">
        <f t="shared" si="31"/>
        <v>0</v>
      </c>
      <c r="Y14" s="1"/>
      <c r="Z14" s="1">
        <f>SUM('e1'!X14,'e2'!X14,'e3'!X14,'e4'!X14,'e5'!X14,'e6'!X14,'e7'!X14,'e8'!X14,'e9'!X14,'e10'!X14,'e11'!X14,'e12'!X14,'e13'!X14,'e14'!X14)</f>
        <v>1</v>
      </c>
      <c r="AA14" s="1">
        <f>SUM('e1'!Y14,'e2'!Y14,'e3'!Y14,'e4'!Y14,'e5'!Y14,'e6'!Y14,'e7'!Y14,'e8'!Y14,'e9'!Y14,'e10'!Y14,'e11'!Y14,'e12'!Y14,'e13'!Y14,'e14'!Y14)</f>
        <v>0</v>
      </c>
      <c r="AB14" s="1">
        <f>SUM('e1'!Z14,'e2'!Z14,'e3'!Z14,'e4'!Z14,'e5'!Z14,'e6'!Z14,'e7'!Z14,'e8'!Z14,'e9'!Z14,'e10'!Z14,'e11'!Z14,'e12'!Z14,'e13'!Z14,'e14'!Z14)</f>
        <v>5</v>
      </c>
      <c r="AC14" s="1">
        <f>SUM('e1'!AA14,'e2'!AA14,'e3'!AA14,'e4'!AA14,'e5'!AA14,'e6'!AA14,'e7'!AA14,'e8'!AA14,'e9'!AA14,'e10'!AA14,'e11'!AA14,'e12'!AA14,'e13'!AA14,'e14'!AA14)</f>
        <v>1</v>
      </c>
      <c r="AD14" s="1">
        <f t="shared" ref="AD14:AE14" si="32">SUM(Z14+AB14)</f>
        <v>6</v>
      </c>
      <c r="AE14" s="1">
        <f t="shared" si="32"/>
        <v>1</v>
      </c>
      <c r="AF14" s="6">
        <f t="shared" si="9"/>
        <v>0.3333333333</v>
      </c>
      <c r="AG14" s="1">
        <f>'e1'!AB14+'e2'!AB14+'e3'!AB14+'e4'!AB14+'e5'!AB14</f>
        <v>0</v>
      </c>
      <c r="AH14" s="1">
        <f>'e1'!AC14+'e2'!AC14+'e3'!AC14+'e4'!AC14+'e5'!AC14</f>
        <v>2</v>
      </c>
      <c r="AI14" s="1">
        <f t="shared" si="10"/>
        <v>2</v>
      </c>
      <c r="AJ14" s="1"/>
      <c r="AK14" s="1"/>
      <c r="AL14" s="1"/>
    </row>
    <row r="15" ht="12.0" customHeight="1">
      <c r="A15" s="2" t="s">
        <v>44</v>
      </c>
      <c r="B15" s="1"/>
      <c r="C15" s="4">
        <f>SUM('e1'!B15,'e2'!B15,'e3'!B15,'e4'!B15,'e5'!B15,'e6'!B15,'e7'!B15,'e8'!B15,'e9'!B15,'e10'!B15,'e11'!B15,'e12'!B15,'e13'!B15,'e14'!B15)</f>
        <v>0.6583333333</v>
      </c>
      <c r="D15" s="4">
        <f>SUM('e1'!C15,'e2'!C15,'e3'!C15,'e4'!C15,'e5'!C15,'e6'!C15,'e7'!C15,'e8'!C15,'e9'!C15,'e10'!C15,'e11'!C15,'e12'!C15,'e13'!C15,'e14'!C15)</f>
        <v>0.8666666667</v>
      </c>
      <c r="E15" s="4">
        <f t="shared" si="3"/>
        <v>0.7596153846</v>
      </c>
      <c r="F15" s="1">
        <f>SUM('e1'!D15+'e2'!D15+'e3'!D15+'e4'!D15+'e5'!D15+'e6'!D15+'e7'!D15+'e8'!D15+'e9'!D15+'e10'!D15+'e11'!D15+'e12'!D15+'e13'!D15+'e14'!D15)</f>
        <v>0</v>
      </c>
      <c r="G15" s="1">
        <f>SUM('e1'!F15,'e2'!F15,'e3'!F15,'e4'!F15,'e5'!F15,'e6'!F15,'e7'!F15,'e8'!F15,'e9'!F15,'e10'!F15,'e11'!F15,'e12'!F15,'e13'!F15,'e14'!F15)</f>
        <v>0</v>
      </c>
      <c r="H15" s="1">
        <f>SUM('e1'!G15,'e2'!G15,'e3'!G15,'e4'!G15,'e5'!G15,'e6'!G15,'e7'!G15,'e8'!G15,'e9'!G15,'e10'!G15,'e11'!G15,'e12'!G15,'e13'!G15,'e14'!G15)</f>
        <v>6</v>
      </c>
      <c r="I15" s="1">
        <f>SUM('e1'!H15,'e2'!H15,'e3'!H15,'e4'!H15,'e5'!H15,'e6'!H15,'e7'!H15,'e8'!H15,'e9'!H15,'e10'!H15,'e11'!H15,'e12'!H15,'e13'!H15,'e14'!H15)</f>
        <v>6</v>
      </c>
      <c r="J15" s="1">
        <f>SUM('e1'!I15,'e2'!I15,'e3'!I15,'e4'!I15,'e5'!I15,'e6'!I15,'e7'!I15,'e8'!I15,'e9'!I15,'e10'!I15,'e11'!I15,'e12'!I15,'e13'!I15,'e14'!I15)</f>
        <v>1</v>
      </c>
      <c r="K15" s="4">
        <f t="shared" si="4"/>
        <v>-1</v>
      </c>
      <c r="L15" s="1">
        <f>SUM('e1'!J15+'e2'!J15+'e3'!J15+'e4'!J15+'e5'!J15+'e6'!J15+'e7'!J15+'e8'!J15+'e9'!J15+'e10'!J15+'e11'!J15+'e12'!J15+'e13'!J15+'e14'!J15)</f>
        <v>0</v>
      </c>
      <c r="M15" s="1"/>
      <c r="N15" s="1">
        <f>SUM('e1'!L15,'e2'!L15,'e3'!L15,'e4'!L15,'e5'!L15,'e6'!L15,'e7'!L15,'e8'!L15,'e9'!L15,'e10'!L15,'e11'!L15,'e12'!L15,'e13'!L15,'e14'!L15)</f>
        <v>0</v>
      </c>
      <c r="O15" s="1">
        <f>SUM('e1'!M15,'e2'!M15,'e3'!M15,'e4'!M15,'e5'!M15,'e6'!M15,'e7'!M15,'e8'!M15,'e9'!M15,'e10'!M15,'e11'!M15,'e12'!M15,'e13'!M15,'e14'!M15)</f>
        <v>7</v>
      </c>
      <c r="P15" s="1">
        <f t="shared" si="5"/>
        <v>0</v>
      </c>
      <c r="Q15" s="5">
        <f t="shared" si="6"/>
        <v>-0.2403846154</v>
      </c>
      <c r="R15" s="1"/>
      <c r="S15" s="1">
        <f>'e14'!S15+'e13'!S15+'e12'!S15+'e11'!S15+'e10'!S15+'e9'!S15+'e8'!S15+'e7'!S15+'e6'!S15+'e5'!S15+'e4'!S15+'e3'!S15+'e2'!S15+'e1'!S15</f>
        <v>0</v>
      </c>
      <c r="T15" s="1">
        <f>'e14'!T15+'e13'!T15+'e12'!T15+'e11'!T15+'e10'!T15+'e9'!T15+'e8'!T15+'e7'!T15+'e6'!T15+'e5'!T15+'e4'!T15+'e3'!T15+'e2'!T15+'e1'!T15</f>
        <v>0</v>
      </c>
      <c r="U15" s="1">
        <f>'e14'!U15+'e13'!U15+'e12'!U15+'e11'!U15+'e10'!U15+'e9'!U15+'e8'!U15+'e7'!U15+'e6'!U15+'e5'!U15+'e4'!U15+'e3'!U15+'e2'!U15+'e1'!U15</f>
        <v>0</v>
      </c>
      <c r="V15" s="1">
        <f>'e14'!V15+'e13'!V15+'e12'!V15+'e11'!V15+'e10'!V15+'e9'!V15+'e8'!V15+'e7'!V15+'e6'!V15+'e5'!V15+'e4'!V15+'e3'!V15+'e2'!V15+'e1'!V15</f>
        <v>0</v>
      </c>
      <c r="W15" s="1">
        <f t="shared" ref="W15:X15" si="33">SUM(S15+U15)</f>
        <v>0</v>
      </c>
      <c r="X15" s="1">
        <f t="shared" si="33"/>
        <v>0</v>
      </c>
      <c r="Y15" s="1"/>
      <c r="Z15" s="1">
        <f>SUM('e1'!X15,'e2'!X15,'e3'!X15,'e4'!X15,'e5'!X15,'e6'!X15,'e7'!X15,'e8'!X15,'e9'!X15,'e10'!X15,'e11'!X15,'e12'!X15,'e13'!X15,'e14'!X15)</f>
        <v>1</v>
      </c>
      <c r="AA15" s="1">
        <f>SUM('e1'!Y15,'e2'!Y15,'e3'!Y15,'e4'!Y15,'e5'!Y15,'e6'!Y15,'e7'!Y15,'e8'!Y15,'e9'!Y15,'e10'!Y15,'e11'!Y15,'e12'!Y15,'e13'!Y15,'e14'!Y15)</f>
        <v>0</v>
      </c>
      <c r="AB15" s="1">
        <f>SUM('e1'!Z15,'e2'!Z15,'e3'!Z15,'e4'!Z15,'e5'!Z15,'e6'!Z15,'e7'!Z15,'e8'!Z15,'e9'!Z15,'e10'!Z15,'e11'!Z15,'e12'!Z15,'e13'!Z15,'e14'!Z15)</f>
        <v>4</v>
      </c>
      <c r="AC15" s="1">
        <f>SUM('e1'!AA15,'e2'!AA15,'e3'!AA15,'e4'!AA15,'e5'!AA15,'e6'!AA15,'e7'!AA15,'e8'!AA15,'e9'!AA15,'e10'!AA15,'e11'!AA15,'e12'!AA15,'e13'!AA15,'e14'!AA15)</f>
        <v>2</v>
      </c>
      <c r="AD15" s="1">
        <f t="shared" ref="AD15:AE15" si="34">SUM(Z15+AB15)</f>
        <v>5</v>
      </c>
      <c r="AE15" s="1">
        <f t="shared" si="34"/>
        <v>2</v>
      </c>
      <c r="AF15" s="6">
        <f t="shared" si="9"/>
        <v>0.6</v>
      </c>
      <c r="AG15" s="1">
        <f>'e1'!AB15+'e2'!AB15+'e3'!AB15+'e4'!AB15+'e5'!AB15</f>
        <v>1</v>
      </c>
      <c r="AH15" s="1">
        <f>'e1'!AC15+'e2'!AC15+'e3'!AC15+'e4'!AC15+'e5'!AC15</f>
        <v>1</v>
      </c>
      <c r="AI15" s="1">
        <f t="shared" si="10"/>
        <v>2</v>
      </c>
      <c r="AJ15" s="1"/>
      <c r="AK15" s="1"/>
      <c r="AL15" s="1"/>
    </row>
    <row r="16" ht="12.0" customHeight="1">
      <c r="A16" s="2" t="s">
        <v>45</v>
      </c>
      <c r="B16" s="1"/>
      <c r="C16" s="4">
        <f>SUM('e1'!B16,'e2'!B16,'e3'!B16,'e4'!B16,'e5'!B16,'e6'!B16,'e7'!B16,'e8'!B16,'e9'!B16,'e10'!B16,'e11'!B16,'e12'!B16,'e13'!B16,'e14'!B16)</f>
        <v>2.575</v>
      </c>
      <c r="D16" s="4">
        <f>SUM('e1'!C16,'e2'!C16,'e3'!C16,'e4'!C16,'e5'!C16,'e6'!C16,'e7'!C16,'e8'!C16,'e9'!C16,'e10'!C16,'e11'!C16,'e12'!C16,'e13'!C16,'e14'!C16)</f>
        <v>8.066666667</v>
      </c>
      <c r="E16" s="4">
        <f t="shared" si="3"/>
        <v>0.319214876</v>
      </c>
      <c r="F16" s="1">
        <f>SUM('e1'!D16+'e2'!D16+'e3'!D16+'e4'!D16+'e5'!D16+'e6'!D16+'e7'!D16+'e8'!D16+'e9'!D16+'e10'!D16+'e11'!D16+'e12'!D16+'e13'!D16+'e14'!D16)</f>
        <v>2</v>
      </c>
      <c r="G16" s="1">
        <f>SUM('e1'!F16,'e2'!F16,'e3'!F16,'e4'!F16,'e5'!F16,'e6'!F16,'e7'!F16,'e8'!F16,'e9'!F16,'e10'!F16,'e11'!F16,'e12'!F16,'e13'!F16,'e14'!F16)</f>
        <v>3</v>
      </c>
      <c r="H16" s="1">
        <f>SUM('e1'!G16,'e2'!G16,'e3'!G16,'e4'!G16,'e5'!G16,'e6'!G16,'e7'!G16,'e8'!G16,'e9'!G16,'e10'!G16,'e11'!G16,'e12'!G16,'e13'!G16,'e14'!G16)</f>
        <v>7</v>
      </c>
      <c r="I16" s="1">
        <f>SUM('e1'!H16,'e2'!H16,'e3'!H16,'e4'!H16,'e5'!H16,'e6'!H16,'e7'!H16,'e8'!H16,'e9'!H16,'e10'!H16,'e11'!H16,'e12'!H16,'e13'!H16,'e14'!H16)</f>
        <v>40</v>
      </c>
      <c r="J16" s="1">
        <f>SUM('e1'!I16,'e2'!I16,'e3'!I16,'e4'!I16,'e5'!I16,'e6'!I16,'e7'!I16,'e8'!I16,'e9'!I16,'e10'!I16,'e11'!I16,'e12'!I16,'e13'!I16,'e14'!I16)</f>
        <v>5</v>
      </c>
      <c r="K16" s="4">
        <f t="shared" si="4"/>
        <v>0.565</v>
      </c>
      <c r="L16" s="1">
        <f>SUM('e1'!J16+'e2'!J16+'e3'!J16+'e4'!J16+'e5'!J16+'e6'!J16+'e7'!J16+'e8'!J16+'e9'!J16+'e10'!J16+'e11'!J16+'e12'!J16+'e13'!J16+'e14'!J16)</f>
        <v>3</v>
      </c>
      <c r="M16" s="1"/>
      <c r="N16" s="1">
        <f>SUM('e1'!L16,'e2'!L16,'e3'!L16,'e4'!L16,'e5'!L16,'e6'!L16,'e7'!L16,'e8'!L16,'e9'!L16,'e10'!L16,'e11'!L16,'e12'!L16,'e13'!L16,'e14'!L16)</f>
        <v>0</v>
      </c>
      <c r="O16" s="1">
        <f>SUM('e1'!M16,'e2'!M16,'e3'!M16,'e4'!M16,'e5'!M16,'e6'!M16,'e7'!M16,'e8'!M16,'e9'!M16,'e10'!M16,'e11'!M16,'e12'!M16,'e13'!M16,'e14'!M16)</f>
        <v>7</v>
      </c>
      <c r="P16" s="1">
        <f t="shared" si="5"/>
        <v>0</v>
      </c>
      <c r="Q16" s="5">
        <f t="shared" si="6"/>
        <v>0.884214876</v>
      </c>
      <c r="R16" s="1"/>
      <c r="S16" s="1">
        <f>'e14'!S16+'e13'!S16+'e12'!S16+'e11'!S16+'e10'!S16+'e9'!S16+'e8'!S16+'e7'!S16+'e6'!S16+'e5'!S16+'e4'!S16+'e3'!S16+'e2'!S16+'e1'!S16</f>
        <v>0.5</v>
      </c>
      <c r="T16" s="1">
        <f>'e14'!T16+'e13'!T16+'e12'!T16+'e11'!T16+'e10'!T16+'e9'!T16+'e8'!T16+'e7'!T16+'e6'!T16+'e5'!T16+'e4'!T16+'e3'!T16+'e2'!T16+'e1'!T16</f>
        <v>0.5</v>
      </c>
      <c r="U16" s="1">
        <f>'e14'!U16+'e13'!U16+'e12'!U16+'e11'!U16+'e10'!U16+'e9'!U16+'e8'!U16+'e7'!U16+'e6'!U16+'e5'!U16+'e4'!U16+'e3'!U16+'e2'!U16+'e1'!U16</f>
        <v>5</v>
      </c>
      <c r="V16" s="1">
        <f>'e14'!V16+'e13'!V16+'e12'!V16+'e11'!V16+'e10'!V16+'e9'!V16+'e8'!V16+'e7'!V16+'e6'!V16+'e5'!V16+'e4'!V16+'e3'!V16+'e2'!V16+'e1'!V16</f>
        <v>1</v>
      </c>
      <c r="W16" s="1">
        <f t="shared" ref="W16:X16" si="35">SUM(S16+U16)</f>
        <v>5.5</v>
      </c>
      <c r="X16" s="1">
        <f t="shared" si="35"/>
        <v>1.5</v>
      </c>
      <c r="Y16" s="1"/>
      <c r="Z16" s="1">
        <f>SUM('e1'!X16,'e2'!X16,'e3'!X16,'e4'!X16,'e5'!X16,'e6'!X16,'e7'!X16,'e8'!X16,'e9'!X16,'e10'!X16,'e11'!X16,'e12'!X16,'e13'!X16,'e14'!X16)</f>
        <v>5</v>
      </c>
      <c r="AA16" s="1">
        <f>SUM('e1'!Y16,'e2'!Y16,'e3'!Y16,'e4'!Y16,'e5'!Y16,'e6'!Y16,'e7'!Y16,'e8'!Y16,'e9'!Y16,'e10'!Y16,'e11'!Y16,'e12'!Y16,'e13'!Y16,'e14'!Y16)</f>
        <v>3</v>
      </c>
      <c r="AB16" s="1">
        <f>SUM('e1'!Z16,'e2'!Z16,'e3'!Z16,'e4'!Z16,'e5'!Z16,'e6'!Z16,'e7'!Z16,'e8'!Z16,'e9'!Z16,'e10'!Z16,'e11'!Z16,'e12'!Z16,'e13'!Z16,'e14'!Z16)</f>
        <v>5</v>
      </c>
      <c r="AC16" s="1">
        <f>SUM('e1'!AA16,'e2'!AA16,'e3'!AA16,'e4'!AA16,'e5'!AA16,'e6'!AA16,'e7'!AA16,'e8'!AA16,'e9'!AA16,'e10'!AA16,'e11'!AA16,'e12'!AA16,'e13'!AA16,'e14'!AA16)</f>
        <v>1</v>
      </c>
      <c r="AD16" s="1">
        <f t="shared" ref="AD16:AE16" si="36">SUM(Z16+AB16)</f>
        <v>10</v>
      </c>
      <c r="AE16" s="1">
        <f t="shared" si="36"/>
        <v>4</v>
      </c>
      <c r="AF16" s="6">
        <f t="shared" si="9"/>
        <v>0.5</v>
      </c>
      <c r="AG16" s="1">
        <f>'e1'!AB16+'e2'!AB16+'e3'!AB16+'e4'!AB16+'e5'!AB16</f>
        <v>0</v>
      </c>
      <c r="AH16" s="1">
        <f>'e1'!AC16+'e2'!AC16+'e3'!AC16+'e4'!AC16+'e5'!AC16</f>
        <v>2</v>
      </c>
      <c r="AI16" s="1">
        <f t="shared" si="10"/>
        <v>2</v>
      </c>
      <c r="AJ16" s="1"/>
      <c r="AK16" s="1"/>
      <c r="AL16" s="1"/>
    </row>
    <row r="17" ht="12.0" customHeight="1">
      <c r="A17" s="2" t="s">
        <v>46</v>
      </c>
      <c r="B17" s="1"/>
      <c r="C17" s="4">
        <f>SUM('e1'!B17,'e2'!B17,'e3'!B17,'e4'!B17,'e5'!B17,'e6'!B17,'e7'!B17,'e8'!B17,'e9'!B17,'e10'!B17,'e11'!B17,'e12'!B17,'e13'!B17,'e14'!B17)</f>
        <v>5.2</v>
      </c>
      <c r="D17" s="4">
        <f>SUM('e1'!C17,'e2'!C17,'e3'!C17,'e4'!C17,'e5'!C17,'e6'!C17,'e7'!C17,'e8'!C17,'e9'!C17,'e10'!C17,'e11'!C17,'e12'!C17,'e13'!C17,'e14'!C17)</f>
        <v>13.4</v>
      </c>
      <c r="E17" s="4">
        <f t="shared" si="3"/>
        <v>0.3880597015</v>
      </c>
      <c r="F17" s="1">
        <f>SUM('e1'!D17+'e2'!D17+'e3'!D17+'e4'!D17+'e5'!D17+'e6'!D17+'e7'!D17+'e8'!D17+'e9'!D17+'e10'!D17+'e11'!D17+'e12'!D17+'e13'!D17+'e14'!D17)</f>
        <v>1</v>
      </c>
      <c r="G17" s="1">
        <f>SUM('e1'!F17,'e2'!F17,'e3'!F17,'e4'!F17,'e5'!F17,'e6'!F17,'e7'!F17,'e8'!F17,'e9'!F17,'e10'!F17,'e11'!F17,'e12'!F17,'e13'!F17,'e14'!F17)</f>
        <v>4</v>
      </c>
      <c r="H17" s="1">
        <f>SUM('e1'!G17,'e2'!G17,'e3'!G17,'e4'!G17,'e5'!G17,'e6'!G17,'e7'!G17,'e8'!G17,'e9'!G17,'e10'!G17,'e11'!G17,'e12'!G17,'e13'!G17,'e14'!G17)</f>
        <v>2</v>
      </c>
      <c r="I17" s="1">
        <f>SUM('e1'!H17,'e2'!H17,'e3'!H17,'e4'!H17,'e5'!H17,'e6'!H17,'e7'!H17,'e8'!H17,'e9'!H17,'e10'!H17,'e11'!H17,'e12'!H17,'e13'!H17,'e14'!H17)</f>
        <v>45</v>
      </c>
      <c r="J17" s="1">
        <f>SUM('e1'!I17,'e2'!I17,'e3'!I17,'e4'!I17,'e5'!I17,'e6'!I17,'e7'!I17,'e8'!I17,'e9'!I17,'e10'!I17,'e11'!I17,'e12'!I17,'e13'!I17,'e14'!I17)</f>
        <v>6</v>
      </c>
      <c r="K17" s="4">
        <f t="shared" si="4"/>
        <v>0.6592592593</v>
      </c>
      <c r="L17" s="1">
        <f>SUM('e1'!J17+'e2'!J17+'e3'!J17+'e4'!J17+'e5'!J17+'e6'!J17+'e7'!J17+'e8'!J17+'e9'!J17+'e10'!J17+'e11'!J17+'e12'!J17+'e13'!J17+'e14'!J17)</f>
        <v>5</v>
      </c>
      <c r="M17" s="1"/>
      <c r="N17" s="1">
        <f>SUM('e1'!L17,'e2'!L17,'e3'!L17,'e4'!L17,'e5'!L17,'e6'!L17,'e7'!L17,'e8'!L17,'e9'!L17,'e10'!L17,'e11'!L17,'e12'!L17,'e13'!L17,'e14'!L17)</f>
        <v>5</v>
      </c>
      <c r="O17" s="1">
        <f>SUM('e1'!M17,'e2'!M17,'e3'!M17,'e4'!M17,'e5'!M17,'e6'!M17,'e7'!M17,'e8'!M17,'e9'!M17,'e10'!M17,'e11'!M17,'e12'!M17,'e13'!M17,'e14'!M17)</f>
        <v>7</v>
      </c>
      <c r="P17" s="1">
        <f t="shared" si="5"/>
        <v>0.7142857143</v>
      </c>
      <c r="Q17" s="5">
        <f t="shared" si="6"/>
        <v>1.761604675</v>
      </c>
      <c r="R17" s="1"/>
      <c r="S17" s="1">
        <f>'e14'!S17+'e13'!S17+'e12'!S17+'e11'!S17+'e10'!S17+'e9'!S17+'e8'!S17+'e7'!S17+'e6'!S17+'e5'!S17+'e4'!S17+'e3'!S17+'e2'!S17+'e1'!S17</f>
        <v>3.5</v>
      </c>
      <c r="T17" s="1">
        <f>'e14'!T17+'e13'!T17+'e12'!T17+'e11'!T17+'e10'!T17+'e9'!T17+'e8'!T17+'e7'!T17+'e6'!T17+'e5'!T17+'e4'!T17+'e3'!T17+'e2'!T17+'e1'!T17</f>
        <v>1.5</v>
      </c>
      <c r="U17" s="1">
        <f>'e14'!U17+'e13'!U17+'e12'!U17+'e11'!U17+'e10'!U17+'e9'!U17+'e8'!U17+'e7'!U17+'e6'!U17+'e5'!U17+'e4'!U17+'e3'!U17+'e2'!U17+'e1'!U17</f>
        <v>7</v>
      </c>
      <c r="V17" s="1">
        <f>'e14'!V17+'e13'!V17+'e12'!V17+'e11'!V17+'e10'!V17+'e9'!V17+'e8'!V17+'e7'!V17+'e6'!V17+'e5'!V17+'e4'!V17+'e3'!V17+'e2'!V17+'e1'!V17</f>
        <v>2</v>
      </c>
      <c r="W17" s="1">
        <f t="shared" ref="W17:X17" si="37">SUM(S17+U17)</f>
        <v>10.5</v>
      </c>
      <c r="X17" s="1">
        <f t="shared" si="37"/>
        <v>3.5</v>
      </c>
      <c r="Y17" s="1"/>
      <c r="Z17" s="1">
        <f>SUM('e1'!X17,'e2'!X17,'e3'!X17,'e4'!X17,'e5'!X17,'e6'!X17,'e7'!X17,'e8'!X17,'e9'!X17,'e10'!X17,'e11'!X17,'e12'!X17,'e13'!X17,'e14'!X17)</f>
        <v>6</v>
      </c>
      <c r="AA17" s="1">
        <f>SUM('e1'!Y17,'e2'!Y17,'e3'!Y17,'e4'!Y17,'e5'!Y17,'e6'!Y17,'e7'!Y17,'e8'!Y17,'e9'!Y17,'e10'!Y17,'e11'!Y17,'e12'!Y17,'e13'!Y17,'e14'!Y17)</f>
        <v>2</v>
      </c>
      <c r="AB17" s="1">
        <f>SUM('e1'!Z17,'e2'!Z17,'e3'!Z17,'e4'!Z17,'e5'!Z17,'e6'!Z17,'e7'!Z17,'e8'!Z17,'e9'!Z17,'e10'!Z17,'e11'!Z17,'e12'!Z17,'e13'!Z17,'e14'!Z17)</f>
        <v>6</v>
      </c>
      <c r="AC17" s="1">
        <f>SUM('e1'!AA17,'e2'!AA17,'e3'!AA17,'e4'!AA17,'e5'!AA17,'e6'!AA17,'e7'!AA17,'e8'!AA17,'e9'!AA17,'e10'!AA17,'e11'!AA17,'e12'!AA17,'e13'!AA17,'e14'!AA17)</f>
        <v>3</v>
      </c>
      <c r="AD17" s="1">
        <f t="shared" ref="AD17:AE17" si="38">SUM(Z17+AB17)</f>
        <v>12</v>
      </c>
      <c r="AE17" s="1">
        <f t="shared" si="38"/>
        <v>5</v>
      </c>
      <c r="AF17" s="6">
        <f t="shared" si="9"/>
        <v>0.5416666667</v>
      </c>
      <c r="AG17" s="1">
        <f>'e1'!AB17+'e2'!AB17+'e3'!AB17+'e4'!AB17+'e5'!AB17</f>
        <v>1</v>
      </c>
      <c r="AH17" s="1">
        <f>'e1'!AC17+'e2'!AC17+'e3'!AC17+'e4'!AC17+'e5'!AC17</f>
        <v>2</v>
      </c>
      <c r="AI17" s="1">
        <f t="shared" si="10"/>
        <v>3</v>
      </c>
      <c r="AJ17" s="1"/>
      <c r="AK17" s="1"/>
      <c r="AL17" s="1"/>
    </row>
    <row r="18" ht="12.0" customHeight="1">
      <c r="A18" s="2" t="s">
        <v>47</v>
      </c>
      <c r="B18" s="1"/>
      <c r="C18" s="4">
        <f>SUM('e1'!B18,'e2'!B18,'e3'!B18,'e4'!B18,'e5'!B18,'e6'!B18,'e7'!B18,'e8'!B18,'e9'!B18,'e10'!B18,'e11'!B18,'e12'!B18,'e13'!B18,'e14'!B18)</f>
        <v>2.316666667</v>
      </c>
      <c r="D18" s="4">
        <f>SUM('e1'!C18,'e2'!C18,'e3'!C18,'e4'!C18,'e5'!C18,'e6'!C18,'e7'!C18,'e8'!C18,'e9'!C18,'e10'!C18,'e11'!C18,'e12'!C18,'e13'!C18,'e14'!C18)</f>
        <v>3.816666667</v>
      </c>
      <c r="E18" s="4">
        <f t="shared" si="3"/>
        <v>0.6069868996</v>
      </c>
      <c r="F18" s="1">
        <f>SUM('e1'!D18+'e2'!D18+'e3'!D18+'e4'!D18+'e5'!D18+'e6'!D18+'e7'!D18+'e8'!D18+'e9'!D18+'e10'!D18+'e11'!D18+'e12'!D18+'e13'!D18+'e14'!D18)</f>
        <v>0</v>
      </c>
      <c r="G18" s="1">
        <f>SUM('e1'!F18,'e2'!F18,'e3'!F18,'e4'!F18,'e5'!F18,'e6'!F18,'e7'!F18,'e8'!F18,'e9'!F18,'e10'!F18,'e11'!F18,'e12'!F18,'e13'!F18,'e14'!F18)</f>
        <v>0</v>
      </c>
      <c r="H18" s="1">
        <f>SUM('e1'!G18,'e2'!G18,'e3'!G18,'e4'!G18,'e5'!G18,'e6'!G18,'e7'!G18,'e8'!G18,'e9'!G18,'e10'!G18,'e11'!G18,'e12'!G18,'e13'!G18,'e14'!G18)</f>
        <v>6</v>
      </c>
      <c r="I18" s="1">
        <f>SUM('e1'!H18,'e2'!H18,'e3'!H18,'e4'!H18,'e5'!H18,'e6'!H18,'e7'!H18,'e8'!H18,'e9'!H18,'e10'!H18,'e11'!H18,'e12'!H18,'e13'!H18,'e14'!H18)</f>
        <v>10</v>
      </c>
      <c r="J18" s="1">
        <f>SUM('e1'!I18,'e2'!I18,'e3'!I18,'e4'!I18,'e5'!I18,'e6'!I18,'e7'!I18,'e8'!I18,'e9'!I18,'e10'!I18,'e11'!I18,'e12'!I18,'e13'!I18,'e14'!I18)</f>
        <v>1</v>
      </c>
      <c r="K18" s="4">
        <f t="shared" si="4"/>
        <v>-0.6</v>
      </c>
      <c r="L18" s="1">
        <f>SUM('e1'!J18+'e2'!J18+'e3'!J18+'e4'!J18+'e5'!J18+'e6'!J18+'e7'!J18+'e8'!J18+'e9'!J18+'e10'!J18+'e11'!J18+'e12'!J18+'e13'!J18+'e14'!J18)</f>
        <v>0</v>
      </c>
      <c r="M18" s="1"/>
      <c r="N18" s="1">
        <f>SUM('e1'!L18,'e2'!L18,'e3'!L18,'e4'!L18,'e5'!L18,'e6'!L18,'e7'!L18,'e8'!L18,'e9'!L18,'e10'!L18,'e11'!L18,'e12'!L18,'e13'!L18,'e14'!L18)</f>
        <v>0</v>
      </c>
      <c r="O18" s="1">
        <f>SUM('e1'!M18,'e2'!M18,'e3'!M18,'e4'!M18,'e5'!M18,'e6'!M18,'e7'!M18,'e8'!M18,'e9'!M18,'e10'!M18,'e11'!M18,'e12'!M18,'e13'!M18,'e14'!M18)</f>
        <v>7</v>
      </c>
      <c r="P18" s="1">
        <f t="shared" si="5"/>
        <v>0</v>
      </c>
      <c r="Q18" s="5">
        <f t="shared" si="6"/>
        <v>0.006986899563</v>
      </c>
      <c r="R18" s="1"/>
      <c r="S18" s="1">
        <f>'e14'!S18+'e13'!S18+'e12'!S18+'e11'!S18+'e10'!S18+'e9'!S18+'e8'!S18+'e7'!S18+'e6'!S18+'e5'!S18+'e4'!S18+'e3'!S18+'e2'!S18+'e1'!S18</f>
        <v>0</v>
      </c>
      <c r="T18" s="1">
        <f>'e14'!T18+'e13'!T18+'e12'!T18+'e11'!T18+'e10'!T18+'e9'!T18+'e8'!T18+'e7'!T18+'e6'!T18+'e5'!T18+'e4'!T18+'e3'!T18+'e2'!T18+'e1'!T18</f>
        <v>0</v>
      </c>
      <c r="U18" s="1">
        <f>'e14'!U18+'e13'!U18+'e12'!U18+'e11'!U18+'e10'!U18+'e9'!U18+'e8'!U18+'e7'!U18+'e6'!U18+'e5'!U18+'e4'!U18+'e3'!U18+'e2'!U18+'e1'!U18</f>
        <v>2</v>
      </c>
      <c r="V18" s="1">
        <f>'e14'!V18+'e13'!V18+'e12'!V18+'e11'!V18+'e10'!V18+'e9'!V18+'e8'!V18+'e7'!V18+'e6'!V18+'e5'!V18+'e4'!V18+'e3'!V18+'e2'!V18+'e1'!V18</f>
        <v>1</v>
      </c>
      <c r="W18" s="1">
        <f t="shared" ref="W18:X18" si="39">SUM(S18+U18)</f>
        <v>2</v>
      </c>
      <c r="X18" s="1">
        <f t="shared" si="39"/>
        <v>1</v>
      </c>
      <c r="Y18" s="1"/>
      <c r="Z18" s="1">
        <f>SUM('e1'!X18,'e2'!X18,'e3'!X18,'e4'!X18,'e5'!X18,'e6'!X18,'e7'!X18,'e8'!X18,'e9'!X18,'e10'!X18,'e11'!X18,'e12'!X18,'e13'!X18,'e14'!X18)</f>
        <v>3</v>
      </c>
      <c r="AA18" s="1">
        <f>SUM('e1'!Y18,'e2'!Y18,'e3'!Y18,'e4'!Y18,'e5'!Y18,'e6'!Y18,'e7'!Y18,'e8'!Y18,'e9'!Y18,'e10'!Y18,'e11'!Y18,'e12'!Y18,'e13'!Y18,'e14'!Y18)</f>
        <v>1</v>
      </c>
      <c r="AB18" s="1">
        <f>SUM('e1'!Z18,'e2'!Z18,'e3'!Z18,'e4'!Z18,'e5'!Z18,'e6'!Z18,'e7'!Z18,'e8'!Z18,'e9'!Z18,'e10'!Z18,'e11'!Z18,'e12'!Z18,'e13'!Z18,'e14'!Z18)</f>
        <v>6</v>
      </c>
      <c r="AC18" s="1">
        <f>SUM('e1'!AA18,'e2'!AA18,'e3'!AA18,'e4'!AA18,'e5'!AA18,'e6'!AA18,'e7'!AA18,'e8'!AA18,'e9'!AA18,'e10'!AA18,'e11'!AA18,'e12'!AA18,'e13'!AA18,'e14'!AA18)</f>
        <v>4</v>
      </c>
      <c r="AD18" s="1">
        <f t="shared" ref="AD18:AE18" si="40">SUM(Z18+AB18)</f>
        <v>9</v>
      </c>
      <c r="AE18" s="1">
        <f t="shared" si="40"/>
        <v>5</v>
      </c>
      <c r="AF18" s="6">
        <f t="shared" si="9"/>
        <v>0.7222222222</v>
      </c>
      <c r="AG18" s="1">
        <f>'e1'!AB18+'e2'!AB18+'e3'!AB18+'e4'!AB18+'e5'!AB18</f>
        <v>1</v>
      </c>
      <c r="AH18" s="1">
        <f>'e1'!AC18+'e2'!AC18+'e3'!AC18+'e4'!AC18+'e5'!AC18</f>
        <v>2</v>
      </c>
      <c r="AI18" s="1">
        <f t="shared" si="10"/>
        <v>3</v>
      </c>
      <c r="AJ18" s="1"/>
      <c r="AK18" s="1"/>
      <c r="AL18" s="1"/>
    </row>
    <row r="19" ht="12.0" customHeight="1">
      <c r="A19" s="2" t="s">
        <v>48</v>
      </c>
      <c r="B19" s="1"/>
      <c r="C19" s="4">
        <f>SUM('e1'!B19,'e2'!B19,'e3'!B19,'e4'!B19,'e5'!B19,'e6'!B19,'e7'!B19,'e8'!B19,'e9'!B19,'e10'!B19,'e11'!B19,'e12'!B19,'e13'!B19,'e14'!B19)</f>
        <v>3.108333333</v>
      </c>
      <c r="D19" s="4">
        <f>SUM('e1'!C19,'e2'!C19,'e3'!C19,'e4'!C19,'e5'!C19,'e6'!C19,'e7'!C19,'e8'!C19,'e9'!C19,'e10'!C19,'e11'!C19,'e12'!C19,'e13'!C19,'e14'!C19)</f>
        <v>13.4</v>
      </c>
      <c r="E19" s="4">
        <f t="shared" si="3"/>
        <v>0.2319651741</v>
      </c>
      <c r="F19" s="1">
        <f>SUM('e1'!D19+'e2'!D19+'e3'!D19+'e4'!D19+'e5'!D19+'e6'!D19+'e7'!D19+'e8'!D19+'e9'!D19+'e10'!D19+'e11'!D19+'e12'!D19+'e13'!D19+'e14'!D19)</f>
        <v>1</v>
      </c>
      <c r="G19" s="1">
        <f>SUM('e1'!F19,'e2'!F19,'e3'!F19,'e4'!F19,'e5'!F19,'e6'!F19,'e7'!F19,'e8'!F19,'e9'!F19,'e10'!F19,'e11'!F19,'e12'!F19,'e13'!F19,'e14'!F19)</f>
        <v>5</v>
      </c>
      <c r="H19" s="1">
        <f>SUM('e1'!G19,'e2'!G19,'e3'!G19,'e4'!G19,'e5'!G19,'e6'!G19,'e7'!G19,'e8'!G19,'e9'!G19,'e10'!G19,'e11'!G19,'e12'!G19,'e13'!G19,'e14'!G19)</f>
        <v>4</v>
      </c>
      <c r="I19" s="1">
        <f>SUM('e1'!H19,'e2'!H19,'e3'!H19,'e4'!H19,'e5'!H19,'e6'!H19,'e7'!H19,'e8'!H19,'e9'!H19,'e10'!H19,'e11'!H19,'e12'!H19,'e13'!H19,'e14'!H19)</f>
        <v>57</v>
      </c>
      <c r="J19" s="1">
        <f>SUM('e1'!I19,'e2'!I19,'e3'!I19,'e4'!I19,'e5'!I19,'e6'!I19,'e7'!I19,'e8'!I19,'e9'!I19,'e10'!I19,'e11'!I19,'e12'!I19,'e13'!I19,'e14'!I19)</f>
        <v>9</v>
      </c>
      <c r="K19" s="4">
        <f t="shared" si="4"/>
        <v>0.5477582846</v>
      </c>
      <c r="L19" s="1">
        <f>SUM('e1'!J19+'e2'!J19+'e3'!J19+'e4'!J19+'e5'!J19+'e6'!J19+'e7'!J19+'e8'!J19+'e9'!J19+'e10'!J19+'e11'!J19+'e12'!J19+'e13'!J19+'e14'!J19)</f>
        <v>6</v>
      </c>
      <c r="M19" s="1"/>
      <c r="N19" s="1">
        <f>SUM('e1'!L19,'e2'!L19,'e3'!L19,'e4'!L19,'e5'!L19,'e6'!L19,'e7'!L19,'e8'!L19,'e9'!L19,'e10'!L19,'e11'!L19,'e12'!L19,'e13'!L19,'e14'!L19)</f>
        <v>0</v>
      </c>
      <c r="O19" s="1">
        <f>SUM('e1'!M19,'e2'!M19,'e3'!M19,'e4'!M19,'e5'!M19,'e6'!M19,'e7'!M19,'e8'!M19,'e9'!M19,'e10'!M19,'e11'!M19,'e12'!M19,'e13'!M19,'e14'!M19)</f>
        <v>7</v>
      </c>
      <c r="P19" s="4">
        <f t="shared" si="5"/>
        <v>0</v>
      </c>
      <c r="Q19" s="5">
        <f t="shared" si="6"/>
        <v>0.7797234587</v>
      </c>
      <c r="R19" s="1"/>
      <c r="S19" s="1">
        <f>'e14'!S19+'e13'!S19+'e12'!S19+'e11'!S19+'e10'!S19+'e9'!S19+'e8'!S19+'e7'!S19+'e6'!S19+'e5'!S19+'e4'!S19+'e3'!S19+'e2'!S19+'e1'!S19</f>
        <v>3.5</v>
      </c>
      <c r="T19" s="1">
        <f>'e14'!T19+'e13'!T19+'e12'!T19+'e11'!T19+'e10'!T19+'e9'!T19+'e8'!T19+'e7'!T19+'e6'!T19+'e5'!T19+'e4'!T19+'e3'!T19+'e2'!T19+'e1'!T19</f>
        <v>0.5</v>
      </c>
      <c r="U19" s="1">
        <f>'e14'!U19+'e13'!U19+'e12'!U19+'e11'!U19+'e10'!U19+'e9'!U19+'e8'!U19+'e7'!U19+'e6'!U19+'e5'!U19+'e4'!U19+'e3'!U19+'e2'!U19+'e1'!U19</f>
        <v>7</v>
      </c>
      <c r="V19" s="1">
        <f>'e14'!V19+'e13'!V19+'e12'!V19+'e11'!V19+'e10'!V19+'e9'!V19+'e8'!V19+'e7'!V19+'e6'!V19+'e5'!V19+'e4'!V19+'e3'!V19+'e2'!V19+'e1'!V19</f>
        <v>1</v>
      </c>
      <c r="W19" s="1">
        <f t="shared" ref="W19:X19" si="41">SUM(S19+U19)</f>
        <v>10.5</v>
      </c>
      <c r="X19" s="1">
        <f t="shared" si="41"/>
        <v>1.5</v>
      </c>
      <c r="Y19" s="1"/>
      <c r="Z19" s="1">
        <f>SUM('e1'!X19,'e2'!X19,'e3'!X19,'e4'!X19,'e5'!X19,'e6'!X19,'e7'!X19,'e8'!X19,'e9'!X19,'e10'!X19,'e11'!X19,'e12'!X19,'e13'!X19,'e14'!X19)</f>
        <v>6</v>
      </c>
      <c r="AA19" s="1">
        <f>SUM('e1'!Y19,'e2'!Y19,'e3'!Y19,'e4'!Y19,'e5'!Y19,'e6'!Y19,'e7'!Y19,'e8'!Y19,'e9'!Y19,'e10'!Y19,'e11'!Y19,'e12'!Y19,'e13'!Y19,'e14'!Y19)</f>
        <v>4</v>
      </c>
      <c r="AB19" s="1">
        <f>SUM('e1'!Z19,'e2'!Z19,'e3'!Z19,'e4'!Z19,'e5'!Z19,'e6'!Z19,'e7'!Z19,'e8'!Z19,'e9'!Z19,'e10'!Z19,'e11'!Z19,'e12'!Z19,'e13'!Z19,'e14'!Z19)</f>
        <v>6</v>
      </c>
      <c r="AC19" s="1">
        <f>SUM('e1'!AA19,'e2'!AA19,'e3'!AA19,'e4'!AA19,'e5'!AA19,'e6'!AA19,'e7'!AA19,'e8'!AA19,'e9'!AA19,'e10'!AA19,'e11'!AA19,'e12'!AA19,'e13'!AA19,'e14'!AA19)</f>
        <v>2</v>
      </c>
      <c r="AD19" s="1">
        <f t="shared" ref="AD19:AE19" si="42">SUM(Z19+AB19)</f>
        <v>12</v>
      </c>
      <c r="AE19" s="1">
        <f t="shared" si="42"/>
        <v>6</v>
      </c>
      <c r="AF19" s="6">
        <f t="shared" si="9"/>
        <v>0.5833333333</v>
      </c>
      <c r="AG19" s="1">
        <f>'e1'!AB19+'e2'!AB19+'e3'!AB19+'e4'!AB19+'e5'!AB19</f>
        <v>1</v>
      </c>
      <c r="AH19" s="1">
        <f>'e1'!AC19+'e2'!AC19+'e3'!AC19+'e4'!AC19+'e5'!AC19</f>
        <v>1</v>
      </c>
      <c r="AI19" s="1">
        <f t="shared" si="10"/>
        <v>2</v>
      </c>
      <c r="AJ19" s="1"/>
      <c r="AK19" s="1"/>
      <c r="AL19" s="1"/>
    </row>
    <row r="20" ht="12.0"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row>
    <row r="21" ht="12.0"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row>
    <row r="22" ht="12.0" customHeight="1">
      <c r="A22" s="1" t="s">
        <v>49</v>
      </c>
      <c r="B22" s="1" t="s">
        <v>1</v>
      </c>
      <c r="C22" s="1" t="s">
        <v>50</v>
      </c>
      <c r="D22" s="1" t="s">
        <v>3</v>
      </c>
      <c r="E22" s="1" t="s">
        <v>4</v>
      </c>
      <c r="F22" s="1" t="s">
        <v>5</v>
      </c>
      <c r="G22" s="1" t="s">
        <v>6</v>
      </c>
      <c r="H22" s="1" t="s">
        <v>7</v>
      </c>
      <c r="I22" s="1" t="s">
        <v>8</v>
      </c>
      <c r="J22" s="1" t="s">
        <v>9</v>
      </c>
      <c r="K22" s="1" t="s">
        <v>51</v>
      </c>
      <c r="L22" s="1" t="s">
        <v>10</v>
      </c>
      <c r="M22" s="1" t="s">
        <v>11</v>
      </c>
      <c r="N22" s="1" t="s">
        <v>12</v>
      </c>
      <c r="O22" s="1" t="s">
        <v>13</v>
      </c>
      <c r="P22" s="1" t="s">
        <v>14</v>
      </c>
      <c r="Q22" s="8" t="s">
        <v>52</v>
      </c>
      <c r="R22" s="1" t="s">
        <v>53</v>
      </c>
      <c r="S22" s="1" t="s">
        <v>54</v>
      </c>
      <c r="T22" s="1" t="s">
        <v>55</v>
      </c>
      <c r="U22" s="1"/>
      <c r="V22" s="1" t="s">
        <v>15</v>
      </c>
      <c r="W22" s="1" t="s">
        <v>16</v>
      </c>
      <c r="X22" s="1" t="s">
        <v>17</v>
      </c>
      <c r="Y22" s="1" t="s">
        <v>18</v>
      </c>
      <c r="Z22" s="1" t="s">
        <v>19</v>
      </c>
      <c r="AA22" s="1" t="s">
        <v>20</v>
      </c>
      <c r="AB22" s="1"/>
      <c r="AC22" s="1" t="s">
        <v>21</v>
      </c>
      <c r="AD22" s="1" t="s">
        <v>22</v>
      </c>
      <c r="AE22" s="1" t="s">
        <v>23</v>
      </c>
      <c r="AF22" s="1" t="s">
        <v>24</v>
      </c>
      <c r="AG22" s="1" t="s">
        <v>25</v>
      </c>
      <c r="AH22" s="1" t="s">
        <v>26</v>
      </c>
      <c r="AI22" s="1" t="s">
        <v>27</v>
      </c>
      <c r="AJ22" s="1" t="s">
        <v>28</v>
      </c>
      <c r="AK22" s="1" t="s">
        <v>29</v>
      </c>
      <c r="AL22" s="1" t="s">
        <v>30</v>
      </c>
    </row>
    <row r="23" ht="12.0" customHeight="1">
      <c r="A23" s="3" t="s">
        <v>31</v>
      </c>
      <c r="B23" s="4">
        <v>0.125</v>
      </c>
      <c r="C23" s="4">
        <v>3.45</v>
      </c>
      <c r="D23" s="4">
        <v>0.036231884057971016</v>
      </c>
      <c r="E23" s="1">
        <v>0.0</v>
      </c>
      <c r="F23" s="1">
        <v>2.0</v>
      </c>
      <c r="G23" s="1">
        <v>8.0</v>
      </c>
      <c r="H23" s="1">
        <v>15.0</v>
      </c>
      <c r="I23" s="1">
        <v>3.0</v>
      </c>
      <c r="J23" s="4">
        <v>0.48888888888888893</v>
      </c>
      <c r="K23" s="4">
        <f t="shared" ref="K23:K40" si="43">2*(14*G2)/((H2+4)*J2)</f>
        <v>1.555555556</v>
      </c>
      <c r="L23" s="1">
        <v>0.0</v>
      </c>
      <c r="M23" s="1">
        <v>0.0</v>
      </c>
      <c r="N23" s="1">
        <v>7.0</v>
      </c>
      <c r="O23" s="1">
        <v>0.0</v>
      </c>
      <c r="P23" s="4">
        <f t="shared" ref="P23:P40" si="44">D23+J23+O23</f>
        <v>0.5251207729</v>
      </c>
      <c r="Q23" s="9">
        <f t="shared" ref="Q23:Q40" si="45">C2+K23+(6*P2)</f>
        <v>1.680555556</v>
      </c>
      <c r="R23" s="1">
        <f>SUM('e14'!O2,'e13'!O2,'e12'!O2,'e11'!O2,'e10'!O2,'e9'!O2,'e8'!O2,'e7'!O2,'e6'!O2,'e5'!O2,'e4'!O2,'e3'!O2,'e2'!O2,'e1'!O2)</f>
        <v>11</v>
      </c>
      <c r="S23" s="1">
        <v>14.0</v>
      </c>
      <c r="T23" s="1">
        <f t="shared" ref="T23:T40" si="46">I23-L23</f>
        <v>3</v>
      </c>
      <c r="U23" s="1"/>
      <c r="V23" s="1">
        <v>0.0</v>
      </c>
      <c r="W23" s="1">
        <v>0.0</v>
      </c>
      <c r="X23" s="1">
        <v>0.0</v>
      </c>
      <c r="Y23" s="1">
        <v>0.0</v>
      </c>
      <c r="Z23" s="1">
        <v>0.0</v>
      </c>
      <c r="AA23" s="1">
        <v>0.0</v>
      </c>
      <c r="AB23" s="1"/>
      <c r="AC23" s="1">
        <v>1.0</v>
      </c>
      <c r="AD23" s="1">
        <v>0.0</v>
      </c>
      <c r="AE23" s="1">
        <v>4.0</v>
      </c>
      <c r="AF23" s="1">
        <v>0.0</v>
      </c>
      <c r="AG23" s="1">
        <v>5.0</v>
      </c>
      <c r="AH23" s="1">
        <v>0.0</v>
      </c>
      <c r="AI23" s="6">
        <v>0.1</v>
      </c>
      <c r="AJ23" s="1">
        <v>0.0</v>
      </c>
      <c r="AK23" s="1">
        <v>1.0</v>
      </c>
      <c r="AL23" s="1">
        <v>1.0</v>
      </c>
    </row>
    <row r="24" ht="12.0" customHeight="1">
      <c r="A24" s="3" t="s">
        <v>32</v>
      </c>
      <c r="B24" s="4">
        <v>1.9583333333333333</v>
      </c>
      <c r="C24" s="4">
        <v>12.4</v>
      </c>
      <c r="D24" s="4">
        <v>0.15793010752688172</v>
      </c>
      <c r="E24" s="1">
        <v>0.0</v>
      </c>
      <c r="F24" s="1">
        <v>7.0</v>
      </c>
      <c r="G24" s="1">
        <v>5.0</v>
      </c>
      <c r="H24" s="1">
        <v>60.0</v>
      </c>
      <c r="I24" s="1">
        <v>9.0</v>
      </c>
      <c r="J24" s="4">
        <v>0.7685185185185186</v>
      </c>
      <c r="K24" s="4">
        <f t="shared" si="43"/>
        <v>2.419753086</v>
      </c>
      <c r="L24" s="1">
        <v>7.0</v>
      </c>
      <c r="M24" s="1">
        <v>0.0</v>
      </c>
      <c r="N24" s="1">
        <v>7.0</v>
      </c>
      <c r="O24" s="1">
        <v>0.0</v>
      </c>
      <c r="P24" s="4">
        <f t="shared" si="44"/>
        <v>0.926448626</v>
      </c>
      <c r="Q24" s="9">
        <f t="shared" si="45"/>
        <v>4.37808642</v>
      </c>
      <c r="R24" s="1">
        <f>SUM('e14'!O3,'e13'!O3,'e12'!O3,'e11'!O3,'e10'!O3,'e9'!O3,'e8'!O3,'e7'!O3,'e6'!O3,'e5'!O3,'e4'!O3,'e3'!O3,'e2'!O3,'e1'!O3)</f>
        <v>37</v>
      </c>
      <c r="S24" s="1">
        <v>4.0</v>
      </c>
      <c r="T24" s="1">
        <f t="shared" si="46"/>
        <v>2</v>
      </c>
      <c r="U24" s="1"/>
      <c r="V24" s="1">
        <v>2.5</v>
      </c>
      <c r="W24" s="1">
        <v>0.0</v>
      </c>
      <c r="X24" s="1">
        <v>7.0</v>
      </c>
      <c r="Y24" s="1">
        <v>1.0</v>
      </c>
      <c r="Z24" s="1">
        <v>9.5</v>
      </c>
      <c r="AA24" s="1">
        <v>1.0</v>
      </c>
      <c r="AB24" s="1"/>
      <c r="AC24" s="1">
        <v>6.0</v>
      </c>
      <c r="AD24" s="1">
        <v>1.0</v>
      </c>
      <c r="AE24" s="1">
        <v>6.0</v>
      </c>
      <c r="AF24" s="1">
        <v>2.0</v>
      </c>
      <c r="AG24" s="1">
        <v>12.0</v>
      </c>
      <c r="AH24" s="1">
        <v>3.0</v>
      </c>
      <c r="AI24" s="6">
        <v>0.2916666666666667</v>
      </c>
      <c r="AJ24" s="1">
        <v>0.0</v>
      </c>
      <c r="AK24" s="1">
        <v>1.0</v>
      </c>
      <c r="AL24" s="1">
        <v>1.0</v>
      </c>
    </row>
    <row r="25" ht="12.0" customHeight="1">
      <c r="A25" s="3" t="s">
        <v>33</v>
      </c>
      <c r="B25" s="4">
        <v>0.0</v>
      </c>
      <c r="C25" s="4">
        <v>0.16666666666666666</v>
      </c>
      <c r="D25" s="4">
        <v>0.0</v>
      </c>
      <c r="E25" s="1">
        <v>0.0</v>
      </c>
      <c r="F25" s="1">
        <v>0.0</v>
      </c>
      <c r="G25" s="1">
        <v>3.0</v>
      </c>
      <c r="H25" s="1">
        <v>6.0</v>
      </c>
      <c r="I25" s="1">
        <v>1.0</v>
      </c>
      <c r="J25" s="4">
        <v>-0.5</v>
      </c>
      <c r="K25" s="4">
        <f t="shared" si="43"/>
        <v>0</v>
      </c>
      <c r="L25" s="1">
        <v>0.0</v>
      </c>
      <c r="M25" s="1">
        <v>0.0</v>
      </c>
      <c r="N25" s="1">
        <v>7.0</v>
      </c>
      <c r="O25" s="1">
        <v>0.0</v>
      </c>
      <c r="P25" s="4">
        <f t="shared" si="44"/>
        <v>-0.5</v>
      </c>
      <c r="Q25" s="9">
        <f t="shared" si="45"/>
        <v>0</v>
      </c>
      <c r="R25" s="1">
        <f>SUM('e14'!O4,'e13'!O4,'e12'!O4,'e11'!O4,'e10'!O4,'e9'!O4,'e8'!O4,'e7'!O4,'e6'!O4,'e5'!O4,'e4'!O4,'e3'!O4,'e2'!O4,'e1'!O4)</f>
        <v>3</v>
      </c>
      <c r="S25" s="1">
        <v>18.0</v>
      </c>
      <c r="T25" s="1">
        <f t="shared" si="46"/>
        <v>1</v>
      </c>
      <c r="U25" s="1"/>
      <c r="V25" s="1">
        <v>0.0</v>
      </c>
      <c r="W25" s="1">
        <v>0.0</v>
      </c>
      <c r="X25" s="1">
        <v>0.0</v>
      </c>
      <c r="Y25" s="1">
        <v>0.0</v>
      </c>
      <c r="Z25" s="1">
        <v>0.0</v>
      </c>
      <c r="AA25" s="1">
        <v>0.0</v>
      </c>
      <c r="AB25" s="1"/>
      <c r="AC25" s="1">
        <v>0.0</v>
      </c>
      <c r="AD25" s="1">
        <v>0.0</v>
      </c>
      <c r="AE25" s="1">
        <v>1.0</v>
      </c>
      <c r="AF25" s="1">
        <v>0.0</v>
      </c>
      <c r="AG25" s="1">
        <v>1.0</v>
      </c>
      <c r="AH25" s="1">
        <v>0.0</v>
      </c>
      <c r="AI25" s="6">
        <v>0.0</v>
      </c>
      <c r="AJ25" s="1">
        <v>0.0</v>
      </c>
      <c r="AK25" s="1">
        <v>0.0</v>
      </c>
      <c r="AL25" s="1">
        <v>0.0</v>
      </c>
    </row>
    <row r="26" ht="12.0" customHeight="1">
      <c r="A26" s="3" t="s">
        <v>34</v>
      </c>
      <c r="B26" s="4">
        <v>0.0</v>
      </c>
      <c r="C26" s="4">
        <v>0.3666666666666667</v>
      </c>
      <c r="D26" s="4">
        <v>0.0</v>
      </c>
      <c r="E26" s="1">
        <v>0.0</v>
      </c>
      <c r="F26" s="1">
        <v>1.0</v>
      </c>
      <c r="G26" s="1">
        <v>3.0</v>
      </c>
      <c r="H26" s="1">
        <v>11.0</v>
      </c>
      <c r="I26" s="1">
        <v>2.0</v>
      </c>
      <c r="J26" s="4">
        <v>0.36363636363636365</v>
      </c>
      <c r="K26" s="4">
        <f t="shared" si="43"/>
        <v>2</v>
      </c>
      <c r="L26" s="1">
        <v>1.0</v>
      </c>
      <c r="M26" s="1">
        <v>0.0</v>
      </c>
      <c r="N26" s="1">
        <v>7.0</v>
      </c>
      <c r="O26" s="1">
        <v>0.0</v>
      </c>
      <c r="P26" s="4">
        <f t="shared" si="44"/>
        <v>0.3636363636</v>
      </c>
      <c r="Q26" s="9">
        <f t="shared" si="45"/>
        <v>2</v>
      </c>
      <c r="R26" s="1">
        <f>SUM('e14'!O5,'e13'!O5,'e12'!O5,'e11'!O5,'e10'!O5,'e9'!O5,'e8'!O5,'e7'!O5,'e6'!O5,'e5'!O5,'e4'!O5,'e3'!O5,'e2'!O5,'e1'!O5)</f>
        <v>6</v>
      </c>
      <c r="S26" s="1">
        <v>17.0</v>
      </c>
      <c r="T26" s="1">
        <f t="shared" si="46"/>
        <v>1</v>
      </c>
      <c r="U26" s="1"/>
      <c r="V26" s="1">
        <v>0.0</v>
      </c>
      <c r="W26" s="1">
        <v>0.0</v>
      </c>
      <c r="X26" s="1">
        <v>0.0</v>
      </c>
      <c r="Y26" s="1">
        <v>0.0</v>
      </c>
      <c r="Z26" s="1">
        <v>0.0</v>
      </c>
      <c r="AA26" s="1">
        <v>0.0</v>
      </c>
      <c r="AB26" s="1"/>
      <c r="AC26" s="1">
        <v>0.0</v>
      </c>
      <c r="AD26" s="1">
        <v>0.0</v>
      </c>
      <c r="AE26" s="1">
        <v>2.0</v>
      </c>
      <c r="AF26" s="1">
        <v>0.0</v>
      </c>
      <c r="AG26" s="1">
        <v>2.0</v>
      </c>
      <c r="AH26" s="1">
        <v>0.0</v>
      </c>
      <c r="AI26" s="6">
        <v>0.0</v>
      </c>
      <c r="AJ26" s="1">
        <v>0.0</v>
      </c>
      <c r="AK26" s="1">
        <v>0.0</v>
      </c>
      <c r="AL26" s="1">
        <v>0.0</v>
      </c>
    </row>
    <row r="27" ht="12.0" customHeight="1">
      <c r="A27" s="3" t="s">
        <v>35</v>
      </c>
      <c r="B27" s="4">
        <v>2.0416666666666665</v>
      </c>
      <c r="C27" s="4">
        <v>9.4</v>
      </c>
      <c r="D27" s="4">
        <v>0.21719858156028365</v>
      </c>
      <c r="E27" s="1">
        <v>1.0</v>
      </c>
      <c r="F27" s="1">
        <v>2.0</v>
      </c>
      <c r="G27" s="1">
        <v>5.0</v>
      </c>
      <c r="H27" s="1">
        <v>56.0</v>
      </c>
      <c r="I27" s="1">
        <v>8.0</v>
      </c>
      <c r="J27" s="4">
        <v>0.23883928571428573</v>
      </c>
      <c r="K27" s="4">
        <f t="shared" si="43"/>
        <v>0.7777777778</v>
      </c>
      <c r="L27" s="1">
        <v>6.0</v>
      </c>
      <c r="M27" s="1">
        <v>0.0</v>
      </c>
      <c r="N27" s="1">
        <v>7.0</v>
      </c>
      <c r="O27" s="1">
        <v>0.0</v>
      </c>
      <c r="P27" s="4">
        <f t="shared" si="44"/>
        <v>0.4560378673</v>
      </c>
      <c r="Q27" s="9">
        <f t="shared" si="45"/>
        <v>2.819444444</v>
      </c>
      <c r="R27" s="1">
        <f>SUM('e14'!O6,'e13'!O6,'e12'!O6,'e11'!O6,'e10'!O6,'e9'!O6,'e8'!O6,'e7'!O6,'e6'!O6,'e5'!O6,'e4'!O6,'e3'!O6,'e2'!O6,'e1'!O6)</f>
        <v>32</v>
      </c>
      <c r="S27" s="1">
        <v>6.0</v>
      </c>
      <c r="T27" s="1">
        <f t="shared" si="46"/>
        <v>2</v>
      </c>
      <c r="U27" s="1"/>
      <c r="V27" s="1">
        <v>0.5</v>
      </c>
      <c r="W27" s="1">
        <v>0.0</v>
      </c>
      <c r="X27" s="1">
        <v>6.0</v>
      </c>
      <c r="Y27" s="1">
        <v>1.0</v>
      </c>
      <c r="Z27" s="1">
        <v>6.5</v>
      </c>
      <c r="AA27" s="1">
        <v>1.0</v>
      </c>
      <c r="AB27" s="1"/>
      <c r="AC27" s="1">
        <v>5.0</v>
      </c>
      <c r="AD27" s="1">
        <v>2.0</v>
      </c>
      <c r="AE27" s="1">
        <v>6.0</v>
      </c>
      <c r="AF27" s="1">
        <v>2.0</v>
      </c>
      <c r="AG27" s="1">
        <v>11.0</v>
      </c>
      <c r="AH27" s="1">
        <v>4.0</v>
      </c>
      <c r="AI27" s="6">
        <v>0.4090909090909091</v>
      </c>
      <c r="AJ27" s="1">
        <v>0.0</v>
      </c>
      <c r="AK27" s="1">
        <v>1.0</v>
      </c>
      <c r="AL27" s="1">
        <v>1.0</v>
      </c>
    </row>
    <row r="28" ht="12.0" customHeight="1">
      <c r="A28" s="3" t="s">
        <v>36</v>
      </c>
      <c r="B28" s="4">
        <v>0.7416666666666667</v>
      </c>
      <c r="C28" s="4">
        <v>6.566666666666666</v>
      </c>
      <c r="D28" s="4">
        <v>0.11294416243654823</v>
      </c>
      <c r="E28" s="1">
        <v>0.0</v>
      </c>
      <c r="F28" s="1">
        <v>4.0</v>
      </c>
      <c r="G28" s="1">
        <v>7.0</v>
      </c>
      <c r="H28" s="1">
        <v>54.0</v>
      </c>
      <c r="I28" s="1">
        <v>8.0</v>
      </c>
      <c r="J28" s="4">
        <v>0.4837962962962963</v>
      </c>
      <c r="K28" s="4">
        <f t="shared" si="43"/>
        <v>1.272727273</v>
      </c>
      <c r="L28" s="1">
        <v>5.0</v>
      </c>
      <c r="M28" s="1">
        <v>0.0</v>
      </c>
      <c r="N28" s="1">
        <v>7.0</v>
      </c>
      <c r="O28" s="1">
        <v>0.0</v>
      </c>
      <c r="P28" s="4">
        <f t="shared" si="44"/>
        <v>0.5967404587</v>
      </c>
      <c r="Q28" s="9">
        <f t="shared" si="45"/>
        <v>2.014393939</v>
      </c>
      <c r="R28" s="1">
        <f>SUM('e14'!O7,'e13'!O7,'e12'!O7,'e11'!O7,'e10'!O7,'e9'!O7,'e8'!O7,'e7'!O7,'e6'!O7,'e5'!O7,'e4'!O7,'e3'!O7,'e2'!O7,'e1'!O7)</f>
        <v>27</v>
      </c>
      <c r="S28" s="1">
        <v>8.0</v>
      </c>
      <c r="T28" s="1">
        <f t="shared" si="46"/>
        <v>3</v>
      </c>
      <c r="U28" s="1"/>
      <c r="V28" s="1">
        <v>0.5</v>
      </c>
      <c r="W28" s="1">
        <v>0.0</v>
      </c>
      <c r="X28" s="1">
        <v>4.0</v>
      </c>
      <c r="Y28" s="1">
        <v>0.0</v>
      </c>
      <c r="Z28" s="1">
        <v>4.5</v>
      </c>
      <c r="AA28" s="1">
        <v>0.0</v>
      </c>
      <c r="AB28" s="1"/>
      <c r="AC28" s="1">
        <v>4.0</v>
      </c>
      <c r="AD28" s="1">
        <v>3.0</v>
      </c>
      <c r="AE28" s="1">
        <v>6.0</v>
      </c>
      <c r="AF28" s="1">
        <v>0.0</v>
      </c>
      <c r="AG28" s="1">
        <v>10.0</v>
      </c>
      <c r="AH28" s="1">
        <v>3.0</v>
      </c>
      <c r="AI28" s="6">
        <v>0.35</v>
      </c>
      <c r="AJ28" s="1">
        <v>0.0</v>
      </c>
      <c r="AK28" s="1">
        <v>1.0</v>
      </c>
      <c r="AL28" s="1">
        <v>1.0</v>
      </c>
    </row>
    <row r="29" ht="12.0" customHeight="1">
      <c r="A29" s="7" t="s">
        <v>37</v>
      </c>
      <c r="B29" s="4">
        <v>1.9333333333333331</v>
      </c>
      <c r="C29" s="4">
        <v>13.4</v>
      </c>
      <c r="D29" s="4">
        <v>0.1442786069651741</v>
      </c>
      <c r="E29" s="1">
        <v>1.0</v>
      </c>
      <c r="F29" s="1">
        <v>8.0</v>
      </c>
      <c r="G29" s="1">
        <v>8.0</v>
      </c>
      <c r="H29" s="1">
        <v>63.0</v>
      </c>
      <c r="I29" s="1">
        <v>9.0</v>
      </c>
      <c r="J29" s="4">
        <v>0.8747795414462082</v>
      </c>
      <c r="K29" s="4">
        <f t="shared" si="43"/>
        <v>2.074074074</v>
      </c>
      <c r="L29" s="1">
        <v>5.0</v>
      </c>
      <c r="M29" s="1">
        <v>2.0</v>
      </c>
      <c r="N29" s="1">
        <v>7.0</v>
      </c>
      <c r="O29" s="1">
        <v>0.2857142857142857</v>
      </c>
      <c r="P29" s="4">
        <f t="shared" si="44"/>
        <v>1.304772434</v>
      </c>
      <c r="Q29" s="9">
        <f t="shared" si="45"/>
        <v>5.721693122</v>
      </c>
      <c r="R29" s="1">
        <f>SUM('e14'!O8,'e13'!O8,'e12'!O8,'e11'!O8,'e10'!O8,'e9'!O8,'e8'!O8,'e7'!O8,'e6'!O8,'e5'!O8,'e4'!O8,'e3'!O8,'e2'!O8,'e1'!O8)</f>
        <v>39</v>
      </c>
      <c r="S29" s="1">
        <v>2.0</v>
      </c>
      <c r="T29" s="1">
        <f t="shared" si="46"/>
        <v>4</v>
      </c>
      <c r="U29" s="1"/>
      <c r="V29" s="1">
        <v>3.5</v>
      </c>
      <c r="W29" s="1">
        <v>1.0</v>
      </c>
      <c r="X29" s="1">
        <v>7.0</v>
      </c>
      <c r="Y29" s="1">
        <v>0.0</v>
      </c>
      <c r="Z29" s="1">
        <v>10.5</v>
      </c>
      <c r="AA29" s="1">
        <v>1.0</v>
      </c>
      <c r="AB29" s="1"/>
      <c r="AC29" s="1">
        <v>6.0</v>
      </c>
      <c r="AD29" s="1">
        <v>2.0</v>
      </c>
      <c r="AE29" s="1">
        <v>6.0</v>
      </c>
      <c r="AF29" s="1">
        <v>2.0</v>
      </c>
      <c r="AG29" s="1">
        <v>12.0</v>
      </c>
      <c r="AH29" s="1">
        <v>4.0</v>
      </c>
      <c r="AI29" s="6">
        <v>0.375</v>
      </c>
      <c r="AJ29" s="1">
        <v>0.0</v>
      </c>
      <c r="AK29" s="1">
        <v>1.0</v>
      </c>
      <c r="AL29" s="1">
        <v>1.0</v>
      </c>
    </row>
    <row r="30" ht="12.0" customHeight="1">
      <c r="A30" s="7" t="s">
        <v>38</v>
      </c>
      <c r="B30" s="4">
        <v>1.2</v>
      </c>
      <c r="C30" s="4">
        <v>5.066666666666666</v>
      </c>
      <c r="D30" s="4">
        <v>0.2368421052631579</v>
      </c>
      <c r="E30" s="1">
        <v>1.0</v>
      </c>
      <c r="F30" s="1">
        <v>2.0</v>
      </c>
      <c r="G30" s="1">
        <v>5.0</v>
      </c>
      <c r="H30" s="1">
        <v>25.0</v>
      </c>
      <c r="I30" s="1">
        <v>3.0</v>
      </c>
      <c r="J30" s="4">
        <v>0.6</v>
      </c>
      <c r="K30" s="4">
        <f t="shared" si="43"/>
        <v>2.074074074</v>
      </c>
      <c r="L30" s="1">
        <v>1.0</v>
      </c>
      <c r="M30" s="1">
        <v>0.0</v>
      </c>
      <c r="N30" s="1">
        <v>7.0</v>
      </c>
      <c r="O30" s="1">
        <v>0.0</v>
      </c>
      <c r="P30" s="4">
        <f t="shared" si="44"/>
        <v>0.8368421053</v>
      </c>
      <c r="Q30" s="9">
        <f t="shared" si="45"/>
        <v>3.274074074</v>
      </c>
      <c r="R30" s="1">
        <f>SUM('e14'!O9,'e13'!O9,'e12'!O9,'e11'!O9,'e10'!O9,'e9'!O9,'e8'!O9,'e7'!O9,'e6'!O9,'e5'!O9,'e4'!O9,'e3'!O9,'e2'!O9,'e1'!O9)</f>
        <v>24</v>
      </c>
      <c r="S30" s="1">
        <v>9.0</v>
      </c>
      <c r="T30" s="1">
        <f t="shared" si="46"/>
        <v>2</v>
      </c>
      <c r="U30" s="1"/>
      <c r="V30" s="1">
        <v>0.0</v>
      </c>
      <c r="W30" s="1">
        <v>0.0</v>
      </c>
      <c r="X30" s="1">
        <v>3.0</v>
      </c>
      <c r="Y30" s="1">
        <v>0.0</v>
      </c>
      <c r="Z30" s="1">
        <v>3.0</v>
      </c>
      <c r="AA30" s="1">
        <v>0.0</v>
      </c>
      <c r="AB30" s="1"/>
      <c r="AC30" s="1">
        <v>4.0</v>
      </c>
      <c r="AD30" s="1">
        <v>2.0</v>
      </c>
      <c r="AE30" s="1">
        <v>6.0</v>
      </c>
      <c r="AF30" s="1">
        <v>4.0</v>
      </c>
      <c r="AG30" s="1">
        <v>10.0</v>
      </c>
      <c r="AH30" s="1">
        <v>6.0</v>
      </c>
      <c r="AI30" s="6">
        <v>0.6</v>
      </c>
      <c r="AJ30" s="1">
        <v>0.0</v>
      </c>
      <c r="AK30" s="1">
        <v>0.0</v>
      </c>
      <c r="AL30" s="1">
        <v>0.0</v>
      </c>
    </row>
    <row r="31" ht="12.0" customHeight="1">
      <c r="A31" s="7" t="s">
        <v>39</v>
      </c>
      <c r="B31" s="4">
        <v>1.6833333333333331</v>
      </c>
      <c r="C31" s="4">
        <v>10.4</v>
      </c>
      <c r="D31" s="4">
        <v>0.16185897435897434</v>
      </c>
      <c r="E31" s="1">
        <v>3.0</v>
      </c>
      <c r="F31" s="1">
        <v>6.0</v>
      </c>
      <c r="G31" s="10">
        <v>1.0</v>
      </c>
      <c r="H31" s="10">
        <v>59.0</v>
      </c>
      <c r="I31" s="10">
        <v>8.0</v>
      </c>
      <c r="J31" s="4">
        <v>0.65625</v>
      </c>
      <c r="K31" s="4">
        <f t="shared" si="43"/>
        <v>1.866666667</v>
      </c>
      <c r="L31" s="1">
        <v>7.0</v>
      </c>
      <c r="M31" s="1">
        <v>0.0</v>
      </c>
      <c r="N31" s="1">
        <v>7.0</v>
      </c>
      <c r="O31" s="1">
        <v>0.0</v>
      </c>
      <c r="P31" s="4">
        <f t="shared" si="44"/>
        <v>0.8181089744</v>
      </c>
      <c r="Q31" s="9">
        <f t="shared" si="45"/>
        <v>3.55</v>
      </c>
      <c r="R31" s="1">
        <f>SUM('e14'!O10,'e13'!O10,'e12'!O10,'e11'!O10,'e10'!O10,'e9'!O10,'e8'!O10,'e7'!O10,'e6'!O10,'e5'!O10,'e4'!O10,'e3'!O10,'e2'!O10,'e1'!O10)</f>
        <v>34</v>
      </c>
      <c r="S31" s="1">
        <v>5.0</v>
      </c>
      <c r="T31" s="1">
        <f t="shared" si="46"/>
        <v>1</v>
      </c>
      <c r="U31" s="1"/>
      <c r="V31" s="1">
        <v>1.5</v>
      </c>
      <c r="W31" s="1">
        <v>1.0</v>
      </c>
      <c r="X31" s="1">
        <v>6.0</v>
      </c>
      <c r="Y31" s="1">
        <v>0.0</v>
      </c>
      <c r="Z31" s="1">
        <v>7.5</v>
      </c>
      <c r="AA31" s="1">
        <v>1.0</v>
      </c>
      <c r="AB31" s="1"/>
      <c r="AC31" s="1">
        <v>5.0</v>
      </c>
      <c r="AD31" s="1">
        <v>2.0</v>
      </c>
      <c r="AE31" s="1">
        <v>6.0</v>
      </c>
      <c r="AF31" s="1">
        <v>1.0</v>
      </c>
      <c r="AG31" s="1">
        <v>11.0</v>
      </c>
      <c r="AH31" s="1">
        <v>3.0</v>
      </c>
      <c r="AI31" s="6">
        <v>0.3181818181818182</v>
      </c>
      <c r="AJ31" s="1">
        <v>0.0</v>
      </c>
      <c r="AK31" s="1">
        <v>1.0</v>
      </c>
      <c r="AL31" s="1">
        <v>1.0</v>
      </c>
    </row>
    <row r="32" ht="12.0" customHeight="1">
      <c r="A32" s="7" t="s">
        <v>40</v>
      </c>
      <c r="B32" s="4">
        <v>0.26666666666666666</v>
      </c>
      <c r="C32" s="4">
        <v>0.6166666666666667</v>
      </c>
      <c r="D32" s="4">
        <v>0.4324324324324324</v>
      </c>
      <c r="E32" s="1">
        <v>0.0</v>
      </c>
      <c r="F32" s="1">
        <v>0.0</v>
      </c>
      <c r="G32" s="1">
        <v>2.0</v>
      </c>
      <c r="H32" s="1">
        <v>6.0</v>
      </c>
      <c r="I32" s="1">
        <v>1.0</v>
      </c>
      <c r="J32" s="4">
        <v>-0.3333333333333333</v>
      </c>
      <c r="K32" s="4">
        <f t="shared" si="43"/>
        <v>0</v>
      </c>
      <c r="L32" s="1">
        <v>0.0</v>
      </c>
      <c r="M32" s="1">
        <v>0.0</v>
      </c>
      <c r="N32" s="1">
        <v>7.0</v>
      </c>
      <c r="O32" s="1">
        <v>0.0</v>
      </c>
      <c r="P32" s="4">
        <f t="shared" si="44"/>
        <v>0.0990990991</v>
      </c>
      <c r="Q32" s="9">
        <f t="shared" si="45"/>
        <v>0.2666666667</v>
      </c>
      <c r="R32" s="1">
        <f>SUM('e14'!O11,'e13'!O11,'e12'!O11,'e11'!O11,'e10'!O11,'e9'!O11,'e8'!O11,'e7'!O11,'e6'!O11,'e5'!O11,'e4'!O11,'e3'!O11,'e2'!O11,'e1'!O11)</f>
        <v>8</v>
      </c>
      <c r="S32" s="1">
        <v>16.0</v>
      </c>
      <c r="T32" s="1">
        <f t="shared" si="46"/>
        <v>1</v>
      </c>
      <c r="U32" s="1"/>
      <c r="V32" s="1">
        <v>0.0</v>
      </c>
      <c r="W32" s="1">
        <v>0.0</v>
      </c>
      <c r="X32" s="1">
        <v>0.0</v>
      </c>
      <c r="Y32" s="1">
        <v>0.0</v>
      </c>
      <c r="Z32" s="1">
        <v>0.0</v>
      </c>
      <c r="AA32" s="1">
        <v>0.0</v>
      </c>
      <c r="AB32" s="1"/>
      <c r="AC32" s="1">
        <v>0.0</v>
      </c>
      <c r="AD32" s="1">
        <v>0.0</v>
      </c>
      <c r="AE32" s="1">
        <v>3.0</v>
      </c>
      <c r="AF32" s="1">
        <v>1.0</v>
      </c>
      <c r="AG32" s="1">
        <v>3.0</v>
      </c>
      <c r="AH32" s="1">
        <v>1.0</v>
      </c>
      <c r="AI32" s="6">
        <v>0.5</v>
      </c>
      <c r="AJ32" s="1">
        <v>0.0</v>
      </c>
      <c r="AK32" s="1">
        <v>1.0</v>
      </c>
      <c r="AL32" s="1">
        <v>1.0</v>
      </c>
    </row>
    <row r="33" ht="12.0" customHeight="1">
      <c r="A33" s="7" t="s">
        <v>41</v>
      </c>
      <c r="B33" s="4">
        <v>0.8499999999999999</v>
      </c>
      <c r="C33" s="4">
        <v>2.6166666666666667</v>
      </c>
      <c r="D33" s="4">
        <v>0.3248407643312101</v>
      </c>
      <c r="E33" s="1">
        <v>1.0</v>
      </c>
      <c r="F33" s="1">
        <v>0.0</v>
      </c>
      <c r="G33" s="10">
        <v>0.0</v>
      </c>
      <c r="H33" s="10">
        <v>6.0</v>
      </c>
      <c r="I33" s="10">
        <v>1.0</v>
      </c>
      <c r="J33" s="4">
        <v>-0.3235294117647059</v>
      </c>
      <c r="K33" s="4">
        <f t="shared" si="43"/>
        <v>0</v>
      </c>
      <c r="L33" s="1">
        <v>1.0</v>
      </c>
      <c r="M33" s="1">
        <v>0.0</v>
      </c>
      <c r="N33" s="1">
        <v>7.0</v>
      </c>
      <c r="O33" s="1">
        <v>0.0</v>
      </c>
      <c r="P33" s="4">
        <f t="shared" si="44"/>
        <v>0.001311352567</v>
      </c>
      <c r="Q33" s="9">
        <f t="shared" si="45"/>
        <v>0.85</v>
      </c>
      <c r="R33" s="1">
        <f>SUM('e14'!O12,'e13'!O12,'e12'!O12,'e11'!O12,'e10'!O12,'e9'!O12,'e8'!O12,'e7'!O12,'e6'!O12,'e5'!O12,'e4'!O12,'e3'!O12,'e2'!O12,'e1'!O12)</f>
        <v>19</v>
      </c>
      <c r="S33" s="1">
        <v>11.0</v>
      </c>
      <c r="T33" s="1">
        <f t="shared" si="46"/>
        <v>0</v>
      </c>
      <c r="U33" s="1"/>
      <c r="V33" s="1">
        <v>0.0</v>
      </c>
      <c r="W33" s="1">
        <v>0.0</v>
      </c>
      <c r="X33" s="1">
        <v>1.0</v>
      </c>
      <c r="Y33" s="1">
        <v>0.0</v>
      </c>
      <c r="Z33" s="1">
        <v>1.0</v>
      </c>
      <c r="AA33" s="1">
        <v>0.0</v>
      </c>
      <c r="AB33" s="1"/>
      <c r="AC33" s="1">
        <v>2.0</v>
      </c>
      <c r="AD33" s="1">
        <v>0.0</v>
      </c>
      <c r="AE33" s="1">
        <v>6.0</v>
      </c>
      <c r="AF33" s="1">
        <v>4.0</v>
      </c>
      <c r="AG33" s="1">
        <v>8.0</v>
      </c>
      <c r="AH33" s="1">
        <v>4.0</v>
      </c>
      <c r="AI33" s="6">
        <v>0.5625</v>
      </c>
      <c r="AJ33" s="1">
        <v>0.0</v>
      </c>
      <c r="AK33" s="1">
        <v>1.0</v>
      </c>
      <c r="AL33" s="1">
        <v>1.0</v>
      </c>
    </row>
    <row r="34" ht="12.0" customHeight="1">
      <c r="A34" s="7" t="s">
        <v>42</v>
      </c>
      <c r="B34" s="4">
        <v>0.9333333333333332</v>
      </c>
      <c r="C34" s="4">
        <v>1.6166666666666667</v>
      </c>
      <c r="D34" s="4">
        <v>0.5773195876288659</v>
      </c>
      <c r="E34" s="1">
        <v>0.0</v>
      </c>
      <c r="F34" s="1">
        <v>1.0</v>
      </c>
      <c r="G34" s="1">
        <v>7.0</v>
      </c>
      <c r="H34" s="1">
        <v>18.0</v>
      </c>
      <c r="I34" s="1">
        <v>3.0</v>
      </c>
      <c r="J34" s="4">
        <v>0.20370370370370372</v>
      </c>
      <c r="K34" s="4">
        <f t="shared" si="43"/>
        <v>0.8484848485</v>
      </c>
      <c r="L34" s="1">
        <v>0.0</v>
      </c>
      <c r="M34" s="1">
        <v>0.0</v>
      </c>
      <c r="N34" s="1">
        <v>7.0</v>
      </c>
      <c r="O34" s="1">
        <v>0.0</v>
      </c>
      <c r="P34" s="4">
        <f t="shared" si="44"/>
        <v>0.7810232913</v>
      </c>
      <c r="Q34" s="9">
        <f t="shared" si="45"/>
        <v>1.781818182</v>
      </c>
      <c r="R34" s="1">
        <f>SUM('e14'!O13,'e13'!O13,'e12'!O13,'e11'!O13,'e10'!O13,'e9'!O13,'e8'!O13,'e7'!O13,'e6'!O13,'e5'!O13,'e4'!O13,'e3'!O13,'e2'!O13,'e1'!O13)</f>
        <v>16</v>
      </c>
      <c r="S34" s="1">
        <v>12.0</v>
      </c>
      <c r="T34" s="1">
        <f t="shared" si="46"/>
        <v>3</v>
      </c>
      <c r="U34" s="1"/>
      <c r="V34" s="1">
        <v>0.0</v>
      </c>
      <c r="W34" s="1">
        <v>0.0</v>
      </c>
      <c r="X34" s="1">
        <v>0.0</v>
      </c>
      <c r="Y34" s="1">
        <v>0.0</v>
      </c>
      <c r="Z34" s="1">
        <v>0.0</v>
      </c>
      <c r="AA34" s="1">
        <v>0.0</v>
      </c>
      <c r="AB34" s="1"/>
      <c r="AC34" s="1">
        <v>2.0</v>
      </c>
      <c r="AD34" s="1">
        <v>2.0</v>
      </c>
      <c r="AE34" s="1">
        <v>6.0</v>
      </c>
      <c r="AF34" s="1">
        <v>2.0</v>
      </c>
      <c r="AG34" s="1">
        <v>8.0</v>
      </c>
      <c r="AH34" s="1">
        <v>4.0</v>
      </c>
      <c r="AI34" s="6">
        <v>0.5625</v>
      </c>
      <c r="AJ34" s="1">
        <v>0.0</v>
      </c>
      <c r="AK34" s="1">
        <v>1.0</v>
      </c>
      <c r="AL34" s="1">
        <v>1.0</v>
      </c>
    </row>
    <row r="35" ht="12.0" customHeight="1">
      <c r="A35" s="2" t="s">
        <v>43</v>
      </c>
      <c r="B35" s="4">
        <v>0.4083333333333333</v>
      </c>
      <c r="C35" s="4">
        <v>1.2833333333333334</v>
      </c>
      <c r="D35" s="4">
        <v>0.3181818181818182</v>
      </c>
      <c r="E35" s="1">
        <v>2.0</v>
      </c>
      <c r="F35" s="1">
        <v>0.0</v>
      </c>
      <c r="G35" s="1">
        <v>5.0</v>
      </c>
      <c r="H35" s="1">
        <v>6.0</v>
      </c>
      <c r="I35" s="1">
        <v>1.0</v>
      </c>
      <c r="J35" s="4">
        <v>-0.8333333333333334</v>
      </c>
      <c r="K35" s="4">
        <f t="shared" si="43"/>
        <v>0</v>
      </c>
      <c r="L35" s="1">
        <v>0.0</v>
      </c>
      <c r="M35" s="1">
        <v>0.0</v>
      </c>
      <c r="N35" s="1">
        <v>7.0</v>
      </c>
      <c r="O35" s="1">
        <v>0.0</v>
      </c>
      <c r="P35" s="4">
        <f t="shared" si="44"/>
        <v>-0.5151515152</v>
      </c>
      <c r="Q35" s="9">
        <f t="shared" si="45"/>
        <v>0.4083333333</v>
      </c>
      <c r="R35" s="1">
        <f>SUM('e14'!O14,'e13'!O14,'e12'!O14,'e11'!O14,'e10'!O14,'e9'!O14,'e8'!O14,'e7'!O14,'e6'!O14,'e5'!O14,'e4'!O14,'e3'!O14,'e2'!O14,'e1'!O14)</f>
        <v>14</v>
      </c>
      <c r="S35" s="1">
        <v>13.0</v>
      </c>
      <c r="T35" s="1">
        <f t="shared" si="46"/>
        <v>1</v>
      </c>
      <c r="U35" s="1"/>
      <c r="V35" s="1">
        <v>0.0</v>
      </c>
      <c r="W35" s="1">
        <v>0.0</v>
      </c>
      <c r="X35" s="1">
        <v>0.0</v>
      </c>
      <c r="Y35" s="1">
        <v>0.0</v>
      </c>
      <c r="Z35" s="1">
        <v>0.0</v>
      </c>
      <c r="AA35" s="1">
        <v>0.0</v>
      </c>
      <c r="AB35" s="1"/>
      <c r="AC35" s="1">
        <v>1.0</v>
      </c>
      <c r="AD35" s="1">
        <v>0.0</v>
      </c>
      <c r="AE35" s="1">
        <v>5.0</v>
      </c>
      <c r="AF35" s="1">
        <v>1.0</v>
      </c>
      <c r="AG35" s="1">
        <v>6.0</v>
      </c>
      <c r="AH35" s="1">
        <v>1.0</v>
      </c>
      <c r="AI35" s="6">
        <v>0.3333333333333333</v>
      </c>
      <c r="AJ35" s="1">
        <v>0.0</v>
      </c>
      <c r="AK35" s="1">
        <v>2.0</v>
      </c>
      <c r="AL35" s="1">
        <v>2.0</v>
      </c>
    </row>
    <row r="36" ht="12.0" customHeight="1">
      <c r="A36" s="2" t="s">
        <v>44</v>
      </c>
      <c r="B36" s="4">
        <v>0.6583333333333333</v>
      </c>
      <c r="C36" s="4">
        <v>0.8666666666666667</v>
      </c>
      <c r="D36" s="4">
        <v>0.7596153846153846</v>
      </c>
      <c r="E36" s="1">
        <v>0.0</v>
      </c>
      <c r="F36" s="1">
        <v>0.0</v>
      </c>
      <c r="G36" s="10">
        <v>0.0</v>
      </c>
      <c r="H36" s="10">
        <v>0.0</v>
      </c>
      <c r="I36" s="10">
        <v>0.0</v>
      </c>
      <c r="J36" s="4">
        <v>-1.0</v>
      </c>
      <c r="K36" s="4">
        <f t="shared" si="43"/>
        <v>0</v>
      </c>
      <c r="L36" s="1">
        <v>0.0</v>
      </c>
      <c r="M36" s="1">
        <v>0.0</v>
      </c>
      <c r="N36" s="1">
        <v>7.0</v>
      </c>
      <c r="O36" s="1">
        <v>0.0</v>
      </c>
      <c r="P36" s="4">
        <f t="shared" si="44"/>
        <v>-0.2403846154</v>
      </c>
      <c r="Q36" s="9">
        <f t="shared" si="45"/>
        <v>0.6583333333</v>
      </c>
      <c r="R36" s="1">
        <f>SUM('e14'!O15,'e13'!O15,'e12'!O15,'e11'!O15,'e10'!O15,'e9'!O15,'e8'!O15,'e7'!O15,'e6'!O15,'e5'!O15,'e4'!O15,'e3'!O15,'e2'!O15,'e1'!O15)</f>
        <v>9</v>
      </c>
      <c r="S36" s="1">
        <v>15.0</v>
      </c>
      <c r="T36" s="1">
        <f t="shared" si="46"/>
        <v>0</v>
      </c>
      <c r="U36" s="1"/>
      <c r="V36" s="1">
        <v>0.0</v>
      </c>
      <c r="W36" s="1">
        <v>0.0</v>
      </c>
      <c r="X36" s="1">
        <v>0.0</v>
      </c>
      <c r="Y36" s="1">
        <v>0.0</v>
      </c>
      <c r="Z36" s="1">
        <v>0.0</v>
      </c>
      <c r="AA36" s="1">
        <v>0.0</v>
      </c>
      <c r="AB36" s="1"/>
      <c r="AC36" s="1">
        <v>1.0</v>
      </c>
      <c r="AD36" s="1">
        <v>0.0</v>
      </c>
      <c r="AE36" s="1">
        <v>4.0</v>
      </c>
      <c r="AF36" s="1">
        <v>2.0</v>
      </c>
      <c r="AG36" s="1">
        <v>5.0</v>
      </c>
      <c r="AH36" s="1">
        <v>2.0</v>
      </c>
      <c r="AI36" s="6">
        <v>0.6</v>
      </c>
      <c r="AJ36" s="1">
        <v>1.0</v>
      </c>
      <c r="AK36" s="1">
        <v>1.0</v>
      </c>
      <c r="AL36" s="1">
        <v>2.0</v>
      </c>
    </row>
    <row r="37" ht="12.0" customHeight="1">
      <c r="A37" s="2" t="s">
        <v>45</v>
      </c>
      <c r="B37" s="4">
        <v>2.575</v>
      </c>
      <c r="C37" s="4">
        <v>8.066666666666666</v>
      </c>
      <c r="D37" s="4">
        <v>0.31921487603305787</v>
      </c>
      <c r="E37" s="1">
        <v>2.0</v>
      </c>
      <c r="F37" s="1">
        <v>3.0</v>
      </c>
      <c r="G37" s="1">
        <v>7.0</v>
      </c>
      <c r="H37" s="1">
        <v>40.0</v>
      </c>
      <c r="I37" s="1">
        <v>5.0</v>
      </c>
      <c r="J37" s="4">
        <v>0.5650000000000001</v>
      </c>
      <c r="K37" s="4">
        <f t="shared" si="43"/>
        <v>1.527272727</v>
      </c>
      <c r="L37" s="1">
        <v>3.0</v>
      </c>
      <c r="M37" s="1">
        <v>0.0</v>
      </c>
      <c r="N37" s="1">
        <v>7.0</v>
      </c>
      <c r="O37" s="1">
        <v>0.0</v>
      </c>
      <c r="P37" s="4">
        <f t="shared" si="44"/>
        <v>0.884214876</v>
      </c>
      <c r="Q37" s="9">
        <f t="shared" si="45"/>
        <v>4.102272727</v>
      </c>
      <c r="R37" s="1">
        <f>SUM('e14'!O16,'e13'!O16,'e12'!O16,'e11'!O16,'e10'!O16,'e9'!O16,'e8'!O16,'e7'!O16,'e6'!O16,'e5'!O16,'e4'!O16,'e3'!O16,'e2'!O16,'e1'!O16)</f>
        <v>29</v>
      </c>
      <c r="S37" s="1">
        <v>7.0</v>
      </c>
      <c r="T37" s="1">
        <f t="shared" si="46"/>
        <v>2</v>
      </c>
      <c r="U37" s="1"/>
      <c r="V37" s="1">
        <v>0.5</v>
      </c>
      <c r="W37" s="1">
        <v>0.5</v>
      </c>
      <c r="X37" s="1">
        <v>5.0</v>
      </c>
      <c r="Y37" s="1">
        <v>1.0</v>
      </c>
      <c r="Z37" s="1">
        <v>5.5</v>
      </c>
      <c r="AA37" s="1">
        <v>1.5</v>
      </c>
      <c r="AB37" s="1"/>
      <c r="AC37" s="1">
        <v>5.0</v>
      </c>
      <c r="AD37" s="1">
        <v>3.0</v>
      </c>
      <c r="AE37" s="1">
        <v>5.0</v>
      </c>
      <c r="AF37" s="1">
        <v>1.0</v>
      </c>
      <c r="AG37" s="1">
        <v>10.0</v>
      </c>
      <c r="AH37" s="1">
        <v>4.0</v>
      </c>
      <c r="AI37" s="6">
        <v>0.5</v>
      </c>
      <c r="AJ37" s="1">
        <v>0.0</v>
      </c>
      <c r="AK37" s="1">
        <v>2.0</v>
      </c>
      <c r="AL37" s="1">
        <v>2.0</v>
      </c>
    </row>
    <row r="38" ht="12.0" customHeight="1">
      <c r="A38" s="2" t="s">
        <v>46</v>
      </c>
      <c r="B38" s="4">
        <v>5.2</v>
      </c>
      <c r="C38" s="4">
        <v>13.4</v>
      </c>
      <c r="D38" s="4">
        <v>0.3880597014925373</v>
      </c>
      <c r="E38" s="1">
        <v>1.0</v>
      </c>
      <c r="F38" s="1">
        <v>4.0</v>
      </c>
      <c r="G38" s="1">
        <v>2.0</v>
      </c>
      <c r="H38" s="1">
        <v>45.0</v>
      </c>
      <c r="I38" s="1">
        <v>6.0</v>
      </c>
      <c r="J38" s="4">
        <v>0.6592592592592593</v>
      </c>
      <c r="K38" s="4">
        <f t="shared" si="43"/>
        <v>3.111111111</v>
      </c>
      <c r="L38" s="1">
        <v>5.0</v>
      </c>
      <c r="M38" s="1">
        <v>5.0</v>
      </c>
      <c r="N38" s="1">
        <v>7.0</v>
      </c>
      <c r="O38" s="1">
        <v>0.7142857142857143</v>
      </c>
      <c r="P38" s="4">
        <f t="shared" si="44"/>
        <v>1.761604675</v>
      </c>
      <c r="Q38" s="9">
        <f t="shared" si="45"/>
        <v>12.5968254</v>
      </c>
      <c r="R38" s="1">
        <f>SUM('e14'!O17,'e13'!O17,'e12'!O17,'e11'!O17,'e10'!O17,'e9'!O17,'e8'!O17,'e7'!O17,'e6'!O17,'e5'!O17,'e4'!O17,'e3'!O17,'e2'!O17,'e1'!O17)</f>
        <v>39</v>
      </c>
      <c r="S38" s="1">
        <v>1.0</v>
      </c>
      <c r="T38" s="1">
        <f t="shared" si="46"/>
        <v>1</v>
      </c>
      <c r="U38" s="1"/>
      <c r="V38" s="1">
        <v>3.5</v>
      </c>
      <c r="W38" s="1">
        <v>1.5</v>
      </c>
      <c r="X38" s="1">
        <v>7.0</v>
      </c>
      <c r="Y38" s="1">
        <v>2.0</v>
      </c>
      <c r="Z38" s="1">
        <v>10.5</v>
      </c>
      <c r="AA38" s="1">
        <v>3.5</v>
      </c>
      <c r="AB38" s="1"/>
      <c r="AC38" s="1">
        <v>6.0</v>
      </c>
      <c r="AD38" s="1">
        <v>2.0</v>
      </c>
      <c r="AE38" s="1">
        <v>6.0</v>
      </c>
      <c r="AF38" s="1">
        <v>3.0</v>
      </c>
      <c r="AG38" s="1">
        <v>12.0</v>
      </c>
      <c r="AH38" s="1">
        <v>5.0</v>
      </c>
      <c r="AI38" s="6">
        <v>0.5416666666666666</v>
      </c>
      <c r="AJ38" s="1">
        <v>1.0</v>
      </c>
      <c r="AK38" s="1">
        <v>2.0</v>
      </c>
      <c r="AL38" s="1">
        <v>3.0</v>
      </c>
    </row>
    <row r="39" ht="12.0" customHeight="1">
      <c r="A39" s="2" t="s">
        <v>47</v>
      </c>
      <c r="B39" s="4">
        <v>2.316666666666667</v>
      </c>
      <c r="C39" s="4">
        <v>3.8166666666666664</v>
      </c>
      <c r="D39" s="4">
        <v>0.6069868995633189</v>
      </c>
      <c r="E39" s="1">
        <v>0.0</v>
      </c>
      <c r="F39" s="1">
        <v>0.0</v>
      </c>
      <c r="G39" s="1">
        <v>6.0</v>
      </c>
      <c r="H39" s="1">
        <v>10.0</v>
      </c>
      <c r="I39" s="1">
        <v>1.0</v>
      </c>
      <c r="J39" s="4">
        <v>-0.6</v>
      </c>
      <c r="K39" s="4">
        <f t="shared" si="43"/>
        <v>0</v>
      </c>
      <c r="L39" s="1">
        <v>0.0</v>
      </c>
      <c r="M39" s="1">
        <v>0.0</v>
      </c>
      <c r="N39" s="1">
        <v>7.0</v>
      </c>
      <c r="O39" s="1">
        <v>0.0</v>
      </c>
      <c r="P39" s="4">
        <f t="shared" si="44"/>
        <v>0.006986899563</v>
      </c>
      <c r="Q39" s="9">
        <f t="shared" si="45"/>
        <v>2.316666667</v>
      </c>
      <c r="R39" s="1">
        <f>SUM('e14'!O18,'e13'!O18,'e12'!O18,'e11'!O18,'e10'!O18,'e9'!O18,'e8'!O18,'e7'!O18,'e6'!O18,'e5'!O18,'e4'!O18,'e3'!O18,'e2'!O18,'e1'!O18)</f>
        <v>22</v>
      </c>
      <c r="S39" s="1">
        <v>10.0</v>
      </c>
      <c r="T39" s="1">
        <f t="shared" si="46"/>
        <v>1</v>
      </c>
      <c r="U39" s="1"/>
      <c r="V39" s="1">
        <v>0.0</v>
      </c>
      <c r="W39" s="1">
        <v>0.0</v>
      </c>
      <c r="X39" s="1">
        <v>2.0</v>
      </c>
      <c r="Y39" s="1">
        <v>1.0</v>
      </c>
      <c r="Z39" s="1">
        <v>2.0</v>
      </c>
      <c r="AA39" s="1">
        <v>1.0</v>
      </c>
      <c r="AB39" s="1"/>
      <c r="AC39" s="1">
        <v>3.0</v>
      </c>
      <c r="AD39" s="1">
        <v>1.0</v>
      </c>
      <c r="AE39" s="1">
        <v>6.0</v>
      </c>
      <c r="AF39" s="1">
        <v>4.0</v>
      </c>
      <c r="AG39" s="1">
        <v>9.0</v>
      </c>
      <c r="AH39" s="1">
        <v>5.0</v>
      </c>
      <c r="AI39" s="6">
        <v>0.7222222222222222</v>
      </c>
      <c r="AJ39" s="1">
        <v>1.0</v>
      </c>
      <c r="AK39" s="1">
        <v>2.0</v>
      </c>
      <c r="AL39" s="1">
        <v>3.0</v>
      </c>
    </row>
    <row r="40" ht="12.0" customHeight="1">
      <c r="A40" s="2" t="s">
        <v>48</v>
      </c>
      <c r="B40" s="4">
        <v>3.1083333333333334</v>
      </c>
      <c r="C40" s="4">
        <v>13.4</v>
      </c>
      <c r="D40" s="4">
        <v>0.23196517412935322</v>
      </c>
      <c r="E40" s="1">
        <v>1.0</v>
      </c>
      <c r="F40" s="1">
        <v>5.0</v>
      </c>
      <c r="G40" s="1">
        <v>4.0</v>
      </c>
      <c r="H40" s="1">
        <v>57.0</v>
      </c>
      <c r="I40" s="1">
        <v>9.0</v>
      </c>
      <c r="J40" s="4">
        <v>0.5477582846003899</v>
      </c>
      <c r="K40" s="4">
        <f t="shared" si="43"/>
        <v>1.944444444</v>
      </c>
      <c r="L40" s="1">
        <v>6.0</v>
      </c>
      <c r="M40" s="1">
        <v>0.0</v>
      </c>
      <c r="N40" s="1">
        <v>7.0</v>
      </c>
      <c r="O40" s="1">
        <v>0.0</v>
      </c>
      <c r="P40" s="4">
        <f t="shared" si="44"/>
        <v>0.7797234587</v>
      </c>
      <c r="Q40" s="9">
        <f t="shared" si="45"/>
        <v>5.052777778</v>
      </c>
      <c r="R40" s="1">
        <f>SUM('e14'!O19,'e13'!O19,'e12'!O19,'e11'!O19,'e10'!O19,'e9'!O19,'e8'!O19,'e7'!O19,'e6'!O19,'e5'!O19,'e4'!O19,'e3'!O19,'e2'!O19,'e1'!O19)</f>
        <v>39</v>
      </c>
      <c r="S40" s="1">
        <v>3.0</v>
      </c>
      <c r="T40" s="1">
        <f t="shared" si="46"/>
        <v>3</v>
      </c>
      <c r="U40" s="1"/>
      <c r="V40" s="1">
        <v>3.5</v>
      </c>
      <c r="W40" s="1">
        <v>0.5</v>
      </c>
      <c r="X40" s="1">
        <v>7.0</v>
      </c>
      <c r="Y40" s="1">
        <v>1.0</v>
      </c>
      <c r="Z40" s="1">
        <v>10.5</v>
      </c>
      <c r="AA40" s="1">
        <v>1.5</v>
      </c>
      <c r="AB40" s="1"/>
      <c r="AC40" s="1">
        <v>6.0</v>
      </c>
      <c r="AD40" s="1">
        <v>4.0</v>
      </c>
      <c r="AE40" s="1">
        <v>6.0</v>
      </c>
      <c r="AF40" s="1">
        <v>2.0</v>
      </c>
      <c r="AG40" s="1">
        <v>12.0</v>
      </c>
      <c r="AH40" s="1">
        <v>6.0</v>
      </c>
      <c r="AI40" s="6">
        <v>0.5833333333333334</v>
      </c>
      <c r="AJ40" s="1">
        <v>1.0</v>
      </c>
      <c r="AK40" s="1">
        <v>1.0</v>
      </c>
      <c r="AL40" s="1">
        <v>2.0</v>
      </c>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row>
    <row r="42" ht="12.0"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row>
    <row r="44" ht="12.0" customHeight="1">
      <c r="A44" s="12" t="s">
        <v>56</v>
      </c>
      <c r="B44" s="1"/>
      <c r="C44" s="1"/>
      <c r="D44" s="1"/>
      <c r="E44" s="1"/>
      <c r="F44" s="1"/>
      <c r="G44" s="1"/>
      <c r="H44" s="1"/>
      <c r="I44" s="1"/>
      <c r="J44" s="1"/>
      <c r="K44" s="1"/>
      <c r="L44" s="13"/>
      <c r="M44" s="1"/>
      <c r="N44" s="1"/>
      <c r="O44" s="1"/>
      <c r="P44" s="1"/>
      <c r="Q44" s="1"/>
      <c r="R44" s="1"/>
      <c r="S44" s="1"/>
      <c r="T44" s="1"/>
      <c r="U44" s="1"/>
      <c r="V44" s="1"/>
      <c r="W44" s="1"/>
      <c r="X44" s="1"/>
      <c r="Y44" s="1"/>
      <c r="Z44" s="1"/>
      <c r="AA44" s="1"/>
      <c r="AB44" s="1"/>
      <c r="AC44" s="1"/>
      <c r="AD44" s="1"/>
      <c r="AE44" s="1"/>
      <c r="AF44" s="1"/>
      <c r="AG44" s="1"/>
      <c r="AH44" s="1"/>
      <c r="AI44" s="1"/>
      <c r="AJ44" s="1"/>
      <c r="AK44" s="1"/>
      <c r="AL44" s="1"/>
    </row>
    <row r="45" ht="12.0" customHeight="1">
      <c r="A45" s="1"/>
      <c r="B45" s="1" t="s">
        <v>1</v>
      </c>
      <c r="C45" s="1" t="s">
        <v>50</v>
      </c>
      <c r="D45" s="1" t="s">
        <v>3</v>
      </c>
      <c r="E45" s="1" t="s">
        <v>4</v>
      </c>
      <c r="F45" s="1" t="s">
        <v>5</v>
      </c>
      <c r="G45" s="1" t="s">
        <v>6</v>
      </c>
      <c r="H45" s="1" t="s">
        <v>7</v>
      </c>
      <c r="I45" s="1" t="s">
        <v>8</v>
      </c>
      <c r="J45" s="1" t="s">
        <v>9</v>
      </c>
      <c r="K45" s="1" t="s">
        <v>51</v>
      </c>
      <c r="L45" s="1" t="s">
        <v>10</v>
      </c>
      <c r="M45" s="1" t="s">
        <v>11</v>
      </c>
      <c r="N45" s="1" t="s">
        <v>12</v>
      </c>
      <c r="O45" s="1" t="s">
        <v>13</v>
      </c>
      <c r="P45" s="14" t="s">
        <v>14</v>
      </c>
      <c r="Q45" s="15" t="s">
        <v>52</v>
      </c>
      <c r="R45" s="1" t="s">
        <v>53</v>
      </c>
      <c r="S45" s="1" t="s">
        <v>54</v>
      </c>
      <c r="T45" s="1" t="s">
        <v>55</v>
      </c>
      <c r="U45" s="1"/>
      <c r="V45" s="1" t="s">
        <v>15</v>
      </c>
      <c r="W45" s="1" t="s">
        <v>16</v>
      </c>
      <c r="X45" s="1" t="s">
        <v>17</v>
      </c>
      <c r="Y45" s="1" t="s">
        <v>18</v>
      </c>
      <c r="Z45" s="1" t="s">
        <v>19</v>
      </c>
      <c r="AA45" s="1" t="s">
        <v>20</v>
      </c>
      <c r="AB45" s="1"/>
      <c r="AC45" s="1" t="s">
        <v>21</v>
      </c>
      <c r="AD45" s="1" t="s">
        <v>22</v>
      </c>
      <c r="AE45" s="1" t="s">
        <v>23</v>
      </c>
      <c r="AF45" s="1" t="s">
        <v>24</v>
      </c>
      <c r="AG45" s="1" t="s">
        <v>25</v>
      </c>
      <c r="AH45" s="1" t="s">
        <v>26</v>
      </c>
      <c r="AI45" s="1" t="s">
        <v>27</v>
      </c>
      <c r="AJ45" s="1" t="s">
        <v>28</v>
      </c>
      <c r="AK45" s="1" t="s">
        <v>29</v>
      </c>
      <c r="AL45" s="1" t="s">
        <v>30</v>
      </c>
    </row>
    <row r="46" ht="12.0" customHeight="1">
      <c r="A46" s="2" t="s">
        <v>46</v>
      </c>
      <c r="B46" s="4">
        <v>5.2</v>
      </c>
      <c r="C46" s="4">
        <v>13.4</v>
      </c>
      <c r="D46" s="4">
        <v>0.3880597014925373</v>
      </c>
      <c r="E46" s="1">
        <v>1.0</v>
      </c>
      <c r="F46" s="1">
        <v>4.0</v>
      </c>
      <c r="G46" s="1">
        <v>2.0</v>
      </c>
      <c r="H46" s="1">
        <v>45.0</v>
      </c>
      <c r="I46" s="1">
        <v>6.0</v>
      </c>
      <c r="J46" s="4">
        <v>0.6592592592592593</v>
      </c>
      <c r="K46" s="4">
        <v>3.111111111111111</v>
      </c>
      <c r="L46" s="1">
        <v>5.0</v>
      </c>
      <c r="M46" s="1">
        <v>5.0</v>
      </c>
      <c r="N46" s="1">
        <v>7.0</v>
      </c>
      <c r="O46" s="4">
        <v>0.7142857142857143</v>
      </c>
      <c r="P46" s="16">
        <v>1.761604675037511</v>
      </c>
      <c r="Q46" s="17">
        <v>12.596825396825398</v>
      </c>
      <c r="R46" s="1">
        <v>39.0</v>
      </c>
      <c r="S46" s="1">
        <v>1.0</v>
      </c>
      <c r="T46" s="1">
        <v>1.0</v>
      </c>
      <c r="U46" s="1"/>
      <c r="V46" s="1">
        <v>3.5</v>
      </c>
      <c r="W46" s="1">
        <v>1.5</v>
      </c>
      <c r="X46" s="1">
        <v>7.0</v>
      </c>
      <c r="Y46" s="1">
        <v>2.0</v>
      </c>
      <c r="Z46" s="1">
        <v>10.5</v>
      </c>
      <c r="AA46" s="1">
        <v>3.5</v>
      </c>
      <c r="AB46" s="1"/>
      <c r="AC46" s="1">
        <v>6.0</v>
      </c>
      <c r="AD46" s="1">
        <v>2.0</v>
      </c>
      <c r="AE46" s="1">
        <v>6.0</v>
      </c>
      <c r="AF46" s="1">
        <v>3.0</v>
      </c>
      <c r="AG46" s="1">
        <v>12.0</v>
      </c>
      <c r="AH46" s="1">
        <v>5.0</v>
      </c>
      <c r="AI46" s="6">
        <v>0.5416666666666666</v>
      </c>
      <c r="AJ46" s="1">
        <v>1.0</v>
      </c>
      <c r="AK46" s="1">
        <v>2.0</v>
      </c>
      <c r="AL46" s="1">
        <v>3.0</v>
      </c>
    </row>
    <row r="47" ht="12.0" customHeight="1">
      <c r="A47" s="7" t="s">
        <v>37</v>
      </c>
      <c r="B47" s="4">
        <v>1.9333333333333331</v>
      </c>
      <c r="C47" s="4">
        <v>13.4</v>
      </c>
      <c r="D47" s="4">
        <v>0.1442786069651741</v>
      </c>
      <c r="E47" s="1">
        <v>1.0</v>
      </c>
      <c r="F47" s="1">
        <v>8.0</v>
      </c>
      <c r="G47" s="1">
        <v>8.0</v>
      </c>
      <c r="H47" s="1">
        <v>63.0</v>
      </c>
      <c r="I47" s="1">
        <v>9.0</v>
      </c>
      <c r="J47" s="4">
        <v>0.8747795414462082</v>
      </c>
      <c r="K47" s="4">
        <v>2.074074074074074</v>
      </c>
      <c r="L47" s="1">
        <v>5.0</v>
      </c>
      <c r="M47" s="1">
        <v>2.0</v>
      </c>
      <c r="N47" s="1">
        <v>7.0</v>
      </c>
      <c r="O47" s="4">
        <v>0.2857142857142857</v>
      </c>
      <c r="P47" s="16">
        <v>1.3047724341256681</v>
      </c>
      <c r="Q47" s="17">
        <v>5.7216931216931215</v>
      </c>
      <c r="R47" s="1">
        <v>39.0</v>
      </c>
      <c r="S47" s="1">
        <v>2.0</v>
      </c>
      <c r="T47" s="1">
        <v>4.0</v>
      </c>
      <c r="U47" s="1"/>
      <c r="V47" s="1">
        <v>3.5</v>
      </c>
      <c r="W47" s="1">
        <v>1.0</v>
      </c>
      <c r="X47" s="1">
        <v>7.0</v>
      </c>
      <c r="Y47" s="1">
        <v>0.0</v>
      </c>
      <c r="Z47" s="1">
        <v>10.5</v>
      </c>
      <c r="AA47" s="1">
        <v>1.0</v>
      </c>
      <c r="AB47" s="1"/>
      <c r="AC47" s="1">
        <v>6.0</v>
      </c>
      <c r="AD47" s="1">
        <v>2.0</v>
      </c>
      <c r="AE47" s="1">
        <v>6.0</v>
      </c>
      <c r="AF47" s="1">
        <v>2.0</v>
      </c>
      <c r="AG47" s="1">
        <v>12.0</v>
      </c>
      <c r="AH47" s="1">
        <v>4.0</v>
      </c>
      <c r="AI47" s="6">
        <v>0.375</v>
      </c>
      <c r="AJ47" s="1">
        <v>0.0</v>
      </c>
      <c r="AK47" s="1">
        <v>1.0</v>
      </c>
      <c r="AL47" s="1">
        <v>1.0</v>
      </c>
    </row>
    <row r="48" ht="12.0" customHeight="1">
      <c r="A48" s="2" t="s">
        <v>48</v>
      </c>
      <c r="B48" s="4">
        <v>3.1083333333333334</v>
      </c>
      <c r="C48" s="4">
        <v>13.4</v>
      </c>
      <c r="D48" s="4">
        <v>0.23196517412935322</v>
      </c>
      <c r="E48" s="1">
        <v>1.0</v>
      </c>
      <c r="F48" s="1">
        <v>5.0</v>
      </c>
      <c r="G48" s="1">
        <v>4.0</v>
      </c>
      <c r="H48" s="1">
        <v>57.0</v>
      </c>
      <c r="I48" s="1">
        <v>9.0</v>
      </c>
      <c r="J48" s="4">
        <v>0.5477582846003899</v>
      </c>
      <c r="K48" s="4">
        <v>1.9444444444444444</v>
      </c>
      <c r="L48" s="1">
        <v>6.0</v>
      </c>
      <c r="M48" s="1">
        <v>0.0</v>
      </c>
      <c r="N48" s="1">
        <v>7.0</v>
      </c>
      <c r="O48" s="4">
        <v>0.0</v>
      </c>
      <c r="P48" s="16">
        <v>0.7797234587297431</v>
      </c>
      <c r="Q48" s="17">
        <v>5.052777777777778</v>
      </c>
      <c r="R48" s="1">
        <v>39.0</v>
      </c>
      <c r="S48" s="1">
        <v>3.0</v>
      </c>
      <c r="T48" s="1">
        <v>3.0</v>
      </c>
      <c r="U48" s="1"/>
      <c r="V48" s="1">
        <v>3.5</v>
      </c>
      <c r="W48" s="1">
        <v>0.5</v>
      </c>
      <c r="X48" s="1">
        <v>7.0</v>
      </c>
      <c r="Y48" s="1">
        <v>1.0</v>
      </c>
      <c r="Z48" s="1">
        <v>10.5</v>
      </c>
      <c r="AA48" s="1">
        <v>1.5</v>
      </c>
      <c r="AB48" s="1"/>
      <c r="AC48" s="1">
        <v>6.0</v>
      </c>
      <c r="AD48" s="1">
        <v>4.0</v>
      </c>
      <c r="AE48" s="1">
        <v>6.0</v>
      </c>
      <c r="AF48" s="1">
        <v>2.0</v>
      </c>
      <c r="AG48" s="1">
        <v>12.0</v>
      </c>
      <c r="AH48" s="1">
        <v>6.0</v>
      </c>
      <c r="AI48" s="6">
        <v>0.5833333333333334</v>
      </c>
      <c r="AJ48" s="1">
        <v>1.0</v>
      </c>
      <c r="AK48" s="1">
        <v>1.0</v>
      </c>
      <c r="AL48" s="1">
        <v>2.0</v>
      </c>
    </row>
    <row r="49" ht="12.0" customHeight="1">
      <c r="A49" s="3" t="s">
        <v>32</v>
      </c>
      <c r="B49" s="4">
        <v>1.9583333333333333</v>
      </c>
      <c r="C49" s="4">
        <v>12.4</v>
      </c>
      <c r="D49" s="4">
        <v>0.15793010752688172</v>
      </c>
      <c r="E49" s="1">
        <v>0.0</v>
      </c>
      <c r="F49" s="1">
        <v>7.0</v>
      </c>
      <c r="G49" s="1">
        <v>5.0</v>
      </c>
      <c r="H49" s="1">
        <v>60.0</v>
      </c>
      <c r="I49" s="1">
        <v>9.0</v>
      </c>
      <c r="J49" s="4">
        <v>0.7685185185185186</v>
      </c>
      <c r="K49" s="4">
        <v>2.419753086419753</v>
      </c>
      <c r="L49" s="1">
        <v>7.0</v>
      </c>
      <c r="M49" s="1">
        <v>0.0</v>
      </c>
      <c r="N49" s="1">
        <v>7.0</v>
      </c>
      <c r="O49" s="1">
        <v>0.0</v>
      </c>
      <c r="P49" s="16">
        <v>0.9264486260454003</v>
      </c>
      <c r="Q49" s="17">
        <v>4.378086419753086</v>
      </c>
      <c r="R49" s="1">
        <v>37.0</v>
      </c>
      <c r="S49" s="1">
        <v>4.0</v>
      </c>
      <c r="T49" s="1">
        <v>2.0</v>
      </c>
      <c r="U49" s="1"/>
      <c r="V49" s="1">
        <v>2.5</v>
      </c>
      <c r="W49" s="1">
        <v>0.0</v>
      </c>
      <c r="X49" s="1">
        <v>7.0</v>
      </c>
      <c r="Y49" s="1">
        <v>1.0</v>
      </c>
      <c r="Z49" s="1">
        <v>9.5</v>
      </c>
      <c r="AA49" s="1">
        <v>1.0</v>
      </c>
      <c r="AB49" s="1"/>
      <c r="AC49" s="1">
        <v>6.0</v>
      </c>
      <c r="AD49" s="1">
        <v>1.0</v>
      </c>
      <c r="AE49" s="1">
        <v>6.0</v>
      </c>
      <c r="AF49" s="1">
        <v>2.0</v>
      </c>
      <c r="AG49" s="1">
        <v>12.0</v>
      </c>
      <c r="AH49" s="1">
        <v>3.0</v>
      </c>
      <c r="AI49" s="6">
        <v>0.2916666666666667</v>
      </c>
      <c r="AJ49" s="1">
        <v>0.0</v>
      </c>
      <c r="AK49" s="1">
        <v>1.0</v>
      </c>
      <c r="AL49" s="1">
        <v>1.0</v>
      </c>
    </row>
    <row r="50" ht="12.0" customHeight="1">
      <c r="A50" s="2" t="s">
        <v>45</v>
      </c>
      <c r="B50" s="4">
        <v>2.575</v>
      </c>
      <c r="C50" s="4">
        <v>8.066666666666666</v>
      </c>
      <c r="D50" s="4">
        <v>0.31921487603305787</v>
      </c>
      <c r="E50" s="1">
        <v>2.0</v>
      </c>
      <c r="F50" s="1">
        <v>3.0</v>
      </c>
      <c r="G50" s="1">
        <v>7.0</v>
      </c>
      <c r="H50" s="1">
        <v>40.0</v>
      </c>
      <c r="I50" s="1">
        <v>5.0</v>
      </c>
      <c r="J50" s="4">
        <v>0.5650000000000001</v>
      </c>
      <c r="K50" s="4">
        <v>1.5272727272727273</v>
      </c>
      <c r="L50" s="1">
        <v>3.0</v>
      </c>
      <c r="M50" s="1">
        <v>0.0</v>
      </c>
      <c r="N50" s="1">
        <v>7.0</v>
      </c>
      <c r="O50" s="1">
        <v>0.0</v>
      </c>
      <c r="P50" s="16">
        <v>0.8842148760330579</v>
      </c>
      <c r="Q50" s="17">
        <v>4.1022727272727275</v>
      </c>
      <c r="R50" s="1">
        <v>29.0</v>
      </c>
      <c r="S50" s="1">
        <v>7.0</v>
      </c>
      <c r="T50" s="1">
        <v>2.0</v>
      </c>
      <c r="U50" s="1"/>
      <c r="V50" s="1">
        <v>0.5</v>
      </c>
      <c r="W50" s="1">
        <v>0.5</v>
      </c>
      <c r="X50" s="1">
        <v>5.0</v>
      </c>
      <c r="Y50" s="1">
        <v>1.0</v>
      </c>
      <c r="Z50" s="1">
        <v>5.5</v>
      </c>
      <c r="AA50" s="1">
        <v>1.5</v>
      </c>
      <c r="AB50" s="1"/>
      <c r="AC50" s="1">
        <v>5.0</v>
      </c>
      <c r="AD50" s="1">
        <v>3.0</v>
      </c>
      <c r="AE50" s="1">
        <v>5.0</v>
      </c>
      <c r="AF50" s="1">
        <v>1.0</v>
      </c>
      <c r="AG50" s="1">
        <v>10.0</v>
      </c>
      <c r="AH50" s="1">
        <v>4.0</v>
      </c>
      <c r="AI50" s="6">
        <v>0.5</v>
      </c>
      <c r="AJ50" s="1">
        <v>0.0</v>
      </c>
      <c r="AK50" s="1">
        <v>2.0</v>
      </c>
      <c r="AL50" s="1">
        <v>2.0</v>
      </c>
    </row>
    <row r="51" ht="12.0" customHeight="1">
      <c r="A51" s="7" t="s">
        <v>39</v>
      </c>
      <c r="B51" s="4">
        <v>1.6833333333333331</v>
      </c>
      <c r="C51" s="4">
        <v>10.4</v>
      </c>
      <c r="D51" s="4">
        <v>0.16185897435897434</v>
      </c>
      <c r="E51" s="1">
        <v>3.0</v>
      </c>
      <c r="F51" s="1">
        <v>6.0</v>
      </c>
      <c r="G51" s="1">
        <v>6.0</v>
      </c>
      <c r="H51" s="1">
        <v>64.0</v>
      </c>
      <c r="I51" s="1">
        <v>9.0</v>
      </c>
      <c r="J51" s="4">
        <v>0.65625</v>
      </c>
      <c r="K51" s="4">
        <v>1.8666666666666667</v>
      </c>
      <c r="L51" s="1">
        <v>7.0</v>
      </c>
      <c r="M51" s="1">
        <v>0.0</v>
      </c>
      <c r="N51" s="1">
        <v>7.0</v>
      </c>
      <c r="O51" s="1">
        <v>0.0</v>
      </c>
      <c r="P51" s="16">
        <v>0.8181089743589743</v>
      </c>
      <c r="Q51" s="17">
        <v>3.55</v>
      </c>
      <c r="R51" s="1">
        <v>34.0</v>
      </c>
      <c r="S51" s="1">
        <v>5.0</v>
      </c>
      <c r="T51" s="1">
        <v>2.0</v>
      </c>
      <c r="U51" s="1"/>
      <c r="V51" s="1">
        <v>1.5</v>
      </c>
      <c r="W51" s="1">
        <v>1.0</v>
      </c>
      <c r="X51" s="1">
        <v>6.0</v>
      </c>
      <c r="Y51" s="1">
        <v>0.0</v>
      </c>
      <c r="Z51" s="1">
        <v>7.5</v>
      </c>
      <c r="AA51" s="1">
        <v>1.0</v>
      </c>
      <c r="AB51" s="1"/>
      <c r="AC51" s="1">
        <v>5.0</v>
      </c>
      <c r="AD51" s="1">
        <v>2.0</v>
      </c>
      <c r="AE51" s="1">
        <v>6.0</v>
      </c>
      <c r="AF51" s="1">
        <v>1.0</v>
      </c>
      <c r="AG51" s="1">
        <v>11.0</v>
      </c>
      <c r="AH51" s="1">
        <v>3.0</v>
      </c>
      <c r="AI51" s="6">
        <v>0.3181818181818182</v>
      </c>
      <c r="AJ51" s="1">
        <v>0.0</v>
      </c>
      <c r="AK51" s="1">
        <v>1.0</v>
      </c>
      <c r="AL51" s="1">
        <v>1.0</v>
      </c>
    </row>
    <row r="52" ht="12.0" customHeight="1">
      <c r="A52" s="7" t="s">
        <v>38</v>
      </c>
      <c r="B52" s="4">
        <v>1.2</v>
      </c>
      <c r="C52" s="4">
        <v>5.066666666666666</v>
      </c>
      <c r="D52" s="4">
        <v>0.2368421052631579</v>
      </c>
      <c r="E52" s="1">
        <v>1.0</v>
      </c>
      <c r="F52" s="1">
        <v>2.0</v>
      </c>
      <c r="G52" s="1">
        <v>5.0</v>
      </c>
      <c r="H52" s="1">
        <v>25.0</v>
      </c>
      <c r="I52" s="1">
        <v>3.0</v>
      </c>
      <c r="J52" s="4">
        <v>0.6</v>
      </c>
      <c r="K52" s="4">
        <v>2.074074074074074</v>
      </c>
      <c r="L52" s="1">
        <v>1.0</v>
      </c>
      <c r="M52" s="1">
        <v>0.0</v>
      </c>
      <c r="N52" s="1">
        <v>7.0</v>
      </c>
      <c r="O52" s="1">
        <v>0.0</v>
      </c>
      <c r="P52" s="16">
        <v>0.8368421052631578</v>
      </c>
      <c r="Q52" s="17">
        <v>3.2740740740740737</v>
      </c>
      <c r="R52" s="1">
        <v>24.0</v>
      </c>
      <c r="S52" s="1">
        <v>9.0</v>
      </c>
      <c r="T52" s="1">
        <v>2.0</v>
      </c>
      <c r="U52" s="1"/>
      <c r="V52" s="1">
        <v>0.0</v>
      </c>
      <c r="W52" s="1">
        <v>0.0</v>
      </c>
      <c r="X52" s="1">
        <v>3.0</v>
      </c>
      <c r="Y52" s="1">
        <v>0.0</v>
      </c>
      <c r="Z52" s="1">
        <v>3.0</v>
      </c>
      <c r="AA52" s="1">
        <v>0.0</v>
      </c>
      <c r="AB52" s="1"/>
      <c r="AC52" s="1">
        <v>4.0</v>
      </c>
      <c r="AD52" s="1">
        <v>2.0</v>
      </c>
      <c r="AE52" s="1">
        <v>6.0</v>
      </c>
      <c r="AF52" s="1">
        <v>4.0</v>
      </c>
      <c r="AG52" s="1">
        <v>10.0</v>
      </c>
      <c r="AH52" s="1">
        <v>6.0</v>
      </c>
      <c r="AI52" s="6">
        <v>0.6</v>
      </c>
      <c r="AJ52" s="1">
        <v>0.0</v>
      </c>
      <c r="AK52" s="1">
        <v>0.0</v>
      </c>
      <c r="AL52" s="1">
        <v>0.0</v>
      </c>
    </row>
    <row r="53" ht="12.0" customHeight="1">
      <c r="A53" s="3" t="s">
        <v>35</v>
      </c>
      <c r="B53" s="4">
        <v>2.0416666666666665</v>
      </c>
      <c r="C53" s="4">
        <v>9.4</v>
      </c>
      <c r="D53" s="4">
        <v>0.21719858156028365</v>
      </c>
      <c r="E53" s="1">
        <v>1.0</v>
      </c>
      <c r="F53" s="1">
        <v>2.0</v>
      </c>
      <c r="G53" s="1">
        <v>5.0</v>
      </c>
      <c r="H53" s="1">
        <v>56.0</v>
      </c>
      <c r="I53" s="1">
        <v>8.0</v>
      </c>
      <c r="J53" s="4">
        <v>0.23883928571428573</v>
      </c>
      <c r="K53" s="4">
        <v>0.7777777777777778</v>
      </c>
      <c r="L53" s="1">
        <v>6.0</v>
      </c>
      <c r="M53" s="1">
        <v>0.0</v>
      </c>
      <c r="N53" s="1">
        <v>7.0</v>
      </c>
      <c r="O53" s="1">
        <v>0.0</v>
      </c>
      <c r="P53" s="16">
        <v>0.4560378672745694</v>
      </c>
      <c r="Q53" s="17">
        <v>2.819444444444444</v>
      </c>
      <c r="R53" s="1">
        <v>32.0</v>
      </c>
      <c r="S53" s="1">
        <v>6.0</v>
      </c>
      <c r="T53" s="1">
        <v>2.0</v>
      </c>
      <c r="U53" s="1"/>
      <c r="V53" s="1">
        <v>0.5</v>
      </c>
      <c r="W53" s="1">
        <v>0.0</v>
      </c>
      <c r="X53" s="1">
        <v>6.0</v>
      </c>
      <c r="Y53" s="1">
        <v>1.0</v>
      </c>
      <c r="Z53" s="1">
        <v>6.5</v>
      </c>
      <c r="AA53" s="1">
        <v>1.0</v>
      </c>
      <c r="AB53" s="1"/>
      <c r="AC53" s="1">
        <v>5.0</v>
      </c>
      <c r="AD53" s="1">
        <v>2.0</v>
      </c>
      <c r="AE53" s="1">
        <v>6.0</v>
      </c>
      <c r="AF53" s="1">
        <v>2.0</v>
      </c>
      <c r="AG53" s="1">
        <v>11.0</v>
      </c>
      <c r="AH53" s="1">
        <v>4.0</v>
      </c>
      <c r="AI53" s="6">
        <v>0.4090909090909091</v>
      </c>
      <c r="AJ53" s="1">
        <v>0.0</v>
      </c>
      <c r="AK53" s="1">
        <v>1.0</v>
      </c>
      <c r="AL53" s="1">
        <v>1.0</v>
      </c>
    </row>
    <row r="54" ht="12.0" customHeight="1">
      <c r="A54" s="2" t="s">
        <v>47</v>
      </c>
      <c r="B54" s="4">
        <v>2.316666666666667</v>
      </c>
      <c r="C54" s="4">
        <v>3.8166666666666664</v>
      </c>
      <c r="D54" s="4">
        <v>0.6069868995633189</v>
      </c>
      <c r="E54" s="1">
        <v>0.0</v>
      </c>
      <c r="F54" s="1">
        <v>0.0</v>
      </c>
      <c r="G54" s="1">
        <v>6.0</v>
      </c>
      <c r="H54" s="1">
        <v>10.0</v>
      </c>
      <c r="I54" s="1">
        <v>1.0</v>
      </c>
      <c r="J54" s="4">
        <v>-0.6</v>
      </c>
      <c r="K54" s="4">
        <v>0.0</v>
      </c>
      <c r="L54" s="1">
        <v>0.0</v>
      </c>
      <c r="M54" s="1">
        <v>0.0</v>
      </c>
      <c r="N54" s="1">
        <v>7.0</v>
      </c>
      <c r="O54" s="1">
        <v>0.0</v>
      </c>
      <c r="P54" s="16">
        <v>0.006986899563318882</v>
      </c>
      <c r="Q54" s="17">
        <v>2.316666666666667</v>
      </c>
      <c r="R54" s="1">
        <v>22.0</v>
      </c>
      <c r="S54" s="1">
        <v>10.0</v>
      </c>
      <c r="T54" s="1">
        <v>1.0</v>
      </c>
      <c r="U54" s="1"/>
      <c r="V54" s="1">
        <v>0.0</v>
      </c>
      <c r="W54" s="1">
        <v>0.0</v>
      </c>
      <c r="X54" s="1">
        <v>2.0</v>
      </c>
      <c r="Y54" s="1">
        <v>1.0</v>
      </c>
      <c r="Z54" s="1">
        <v>2.0</v>
      </c>
      <c r="AA54" s="1">
        <v>1.0</v>
      </c>
      <c r="AB54" s="1"/>
      <c r="AC54" s="1">
        <v>3.0</v>
      </c>
      <c r="AD54" s="1">
        <v>1.0</v>
      </c>
      <c r="AE54" s="1">
        <v>6.0</v>
      </c>
      <c r="AF54" s="1">
        <v>4.0</v>
      </c>
      <c r="AG54" s="1">
        <v>9.0</v>
      </c>
      <c r="AH54" s="1">
        <v>5.0</v>
      </c>
      <c r="AI54" s="6">
        <v>0.7222222222222222</v>
      </c>
      <c r="AJ54" s="1">
        <v>1.0</v>
      </c>
      <c r="AK54" s="1">
        <v>2.0</v>
      </c>
      <c r="AL54" s="1">
        <v>3.0</v>
      </c>
    </row>
    <row r="55" ht="12.0" customHeight="1">
      <c r="A55" s="3" t="s">
        <v>36</v>
      </c>
      <c r="B55" s="4">
        <v>0.7416666666666667</v>
      </c>
      <c r="C55" s="4">
        <v>6.566666666666666</v>
      </c>
      <c r="D55" s="4">
        <v>0.11294416243654823</v>
      </c>
      <c r="E55" s="1">
        <v>0.0</v>
      </c>
      <c r="F55" s="1">
        <v>4.0</v>
      </c>
      <c r="G55" s="1">
        <v>7.0</v>
      </c>
      <c r="H55" s="1">
        <v>54.0</v>
      </c>
      <c r="I55" s="1">
        <v>8.0</v>
      </c>
      <c r="J55" s="4">
        <v>0.4837962962962963</v>
      </c>
      <c r="K55" s="4">
        <v>1.2727272727272727</v>
      </c>
      <c r="L55" s="1">
        <v>5.0</v>
      </c>
      <c r="M55" s="1">
        <v>0.0</v>
      </c>
      <c r="N55" s="1">
        <v>7.0</v>
      </c>
      <c r="O55" s="1">
        <v>0.0</v>
      </c>
      <c r="P55" s="16">
        <v>0.5967404587328445</v>
      </c>
      <c r="Q55" s="17">
        <v>2.0143939393939396</v>
      </c>
      <c r="R55" s="1">
        <v>27.0</v>
      </c>
      <c r="S55" s="1">
        <v>8.0</v>
      </c>
      <c r="T55" s="1">
        <v>3.0</v>
      </c>
      <c r="U55" s="1"/>
      <c r="V55" s="1">
        <v>0.5</v>
      </c>
      <c r="W55" s="1">
        <v>0.0</v>
      </c>
      <c r="X55" s="1">
        <v>4.0</v>
      </c>
      <c r="Y55" s="1">
        <v>0.0</v>
      </c>
      <c r="Z55" s="1">
        <v>4.5</v>
      </c>
      <c r="AA55" s="1">
        <v>0.0</v>
      </c>
      <c r="AB55" s="1"/>
      <c r="AC55" s="1">
        <v>4.0</v>
      </c>
      <c r="AD55" s="1">
        <v>3.0</v>
      </c>
      <c r="AE55" s="1">
        <v>6.0</v>
      </c>
      <c r="AF55" s="1">
        <v>0.0</v>
      </c>
      <c r="AG55" s="1">
        <v>10.0</v>
      </c>
      <c r="AH55" s="1">
        <v>3.0</v>
      </c>
      <c r="AI55" s="6">
        <v>0.35</v>
      </c>
      <c r="AJ55" s="1">
        <v>0.0</v>
      </c>
      <c r="AK55" s="1">
        <v>1.0</v>
      </c>
      <c r="AL55" s="1">
        <v>1.0</v>
      </c>
    </row>
    <row r="56" ht="12.0" customHeight="1">
      <c r="A56" s="3" t="s">
        <v>34</v>
      </c>
      <c r="B56" s="4">
        <v>0.0</v>
      </c>
      <c r="C56" s="4">
        <v>0.3666666666666667</v>
      </c>
      <c r="D56" s="4">
        <v>0.0</v>
      </c>
      <c r="E56" s="1">
        <v>0.0</v>
      </c>
      <c r="F56" s="1">
        <v>1.0</v>
      </c>
      <c r="G56" s="1">
        <v>3.0</v>
      </c>
      <c r="H56" s="1">
        <v>11.0</v>
      </c>
      <c r="I56" s="1">
        <v>2.0</v>
      </c>
      <c r="J56" s="4">
        <v>0.36363636363636365</v>
      </c>
      <c r="K56" s="4">
        <v>2.0</v>
      </c>
      <c r="L56" s="1">
        <v>1.0</v>
      </c>
      <c r="M56" s="1">
        <v>0.0</v>
      </c>
      <c r="N56" s="1">
        <v>7.0</v>
      </c>
      <c r="O56" s="1">
        <v>0.0</v>
      </c>
      <c r="P56" s="16">
        <v>0.36363636363636365</v>
      </c>
      <c r="Q56" s="17">
        <v>2.0</v>
      </c>
      <c r="R56" s="1">
        <v>6.0</v>
      </c>
      <c r="S56" s="1">
        <v>17.0</v>
      </c>
      <c r="T56" s="1">
        <v>1.0</v>
      </c>
      <c r="U56" s="1"/>
      <c r="V56" s="1">
        <v>0.0</v>
      </c>
      <c r="W56" s="1">
        <v>0.0</v>
      </c>
      <c r="X56" s="1">
        <v>0.0</v>
      </c>
      <c r="Y56" s="1">
        <v>0.0</v>
      </c>
      <c r="Z56" s="1">
        <v>0.0</v>
      </c>
      <c r="AA56" s="1">
        <v>0.0</v>
      </c>
      <c r="AB56" s="1"/>
      <c r="AC56" s="1">
        <v>0.0</v>
      </c>
      <c r="AD56" s="1">
        <v>0.0</v>
      </c>
      <c r="AE56" s="1">
        <v>2.0</v>
      </c>
      <c r="AF56" s="1">
        <v>0.0</v>
      </c>
      <c r="AG56" s="1">
        <v>2.0</v>
      </c>
      <c r="AH56" s="1">
        <v>0.0</v>
      </c>
      <c r="AI56" s="6">
        <v>0.0</v>
      </c>
      <c r="AJ56" s="1">
        <v>0.0</v>
      </c>
      <c r="AK56" s="1">
        <v>0.0</v>
      </c>
      <c r="AL56" s="1">
        <v>0.0</v>
      </c>
    </row>
    <row r="57" ht="12.0" customHeight="1">
      <c r="A57" s="7" t="s">
        <v>42</v>
      </c>
      <c r="B57" s="4">
        <v>0.9333333333333332</v>
      </c>
      <c r="C57" s="4">
        <v>1.6166666666666667</v>
      </c>
      <c r="D57" s="4">
        <v>0.5773195876288659</v>
      </c>
      <c r="E57" s="1">
        <v>0.0</v>
      </c>
      <c r="F57" s="1">
        <v>1.0</v>
      </c>
      <c r="G57" s="1">
        <v>7.0</v>
      </c>
      <c r="H57" s="1">
        <v>18.0</v>
      </c>
      <c r="I57" s="1">
        <v>3.0</v>
      </c>
      <c r="J57" s="4">
        <v>0.20370370370370372</v>
      </c>
      <c r="K57" s="4">
        <v>0.8484848484848485</v>
      </c>
      <c r="L57" s="1">
        <v>0.0</v>
      </c>
      <c r="M57" s="1">
        <v>0.0</v>
      </c>
      <c r="N57" s="1">
        <v>7.0</v>
      </c>
      <c r="O57" s="1">
        <v>0.0</v>
      </c>
      <c r="P57" s="16">
        <v>0.7810232913325696</v>
      </c>
      <c r="Q57" s="17">
        <v>1.7818181818181817</v>
      </c>
      <c r="R57" s="1">
        <v>16.0</v>
      </c>
      <c r="S57" s="1">
        <v>12.0</v>
      </c>
      <c r="T57" s="1">
        <v>3.0</v>
      </c>
      <c r="U57" s="1"/>
      <c r="V57" s="1">
        <v>0.0</v>
      </c>
      <c r="W57" s="1">
        <v>0.0</v>
      </c>
      <c r="X57" s="1">
        <v>0.0</v>
      </c>
      <c r="Y57" s="1">
        <v>0.0</v>
      </c>
      <c r="Z57" s="1">
        <v>0.0</v>
      </c>
      <c r="AA57" s="1">
        <v>0.0</v>
      </c>
      <c r="AB57" s="1"/>
      <c r="AC57" s="1">
        <v>2.0</v>
      </c>
      <c r="AD57" s="1">
        <v>2.0</v>
      </c>
      <c r="AE57" s="1">
        <v>6.0</v>
      </c>
      <c r="AF57" s="1">
        <v>2.0</v>
      </c>
      <c r="AG57" s="1">
        <v>8.0</v>
      </c>
      <c r="AH57" s="1">
        <v>4.0</v>
      </c>
      <c r="AI57" s="6">
        <v>0.5625</v>
      </c>
      <c r="AJ57" s="1">
        <v>0.0</v>
      </c>
      <c r="AK57" s="1">
        <v>1.0</v>
      </c>
      <c r="AL57" s="1">
        <v>1.0</v>
      </c>
    </row>
    <row r="58" ht="12.0" customHeight="1">
      <c r="A58" s="3" t="s">
        <v>31</v>
      </c>
      <c r="B58" s="4">
        <v>0.125</v>
      </c>
      <c r="C58" s="4">
        <v>3.45</v>
      </c>
      <c r="D58" s="4">
        <v>0.036231884057971016</v>
      </c>
      <c r="E58" s="1">
        <v>0.0</v>
      </c>
      <c r="F58" s="1">
        <v>2.0</v>
      </c>
      <c r="G58" s="1">
        <v>8.0</v>
      </c>
      <c r="H58" s="1">
        <v>15.0</v>
      </c>
      <c r="I58" s="1">
        <v>3.0</v>
      </c>
      <c r="J58" s="4">
        <v>0.48888888888888893</v>
      </c>
      <c r="K58" s="4">
        <v>1.5555555555555556</v>
      </c>
      <c r="L58" s="1">
        <v>0.0</v>
      </c>
      <c r="M58" s="1">
        <v>0.0</v>
      </c>
      <c r="N58" s="1">
        <v>7.0</v>
      </c>
      <c r="O58" s="1">
        <v>0.0</v>
      </c>
      <c r="P58" s="16">
        <v>0.52512077294686</v>
      </c>
      <c r="Q58" s="17">
        <v>1.6805555555555556</v>
      </c>
      <c r="R58" s="1">
        <v>11.0</v>
      </c>
      <c r="S58" s="1">
        <v>14.0</v>
      </c>
      <c r="T58" s="1">
        <v>3.0</v>
      </c>
      <c r="U58" s="1"/>
      <c r="V58" s="1">
        <v>0.0</v>
      </c>
      <c r="W58" s="1">
        <v>0.0</v>
      </c>
      <c r="X58" s="1">
        <v>0.0</v>
      </c>
      <c r="Y58" s="1">
        <v>0.0</v>
      </c>
      <c r="Z58" s="1">
        <v>0.0</v>
      </c>
      <c r="AA58" s="1">
        <v>0.0</v>
      </c>
      <c r="AB58" s="1"/>
      <c r="AC58" s="1">
        <v>1.0</v>
      </c>
      <c r="AD58" s="1">
        <v>0.0</v>
      </c>
      <c r="AE58" s="1">
        <v>4.0</v>
      </c>
      <c r="AF58" s="1">
        <v>0.0</v>
      </c>
      <c r="AG58" s="1">
        <v>5.0</v>
      </c>
      <c r="AH58" s="1">
        <v>0.0</v>
      </c>
      <c r="AI58" s="6">
        <v>0.1</v>
      </c>
      <c r="AJ58" s="1">
        <v>0.0</v>
      </c>
      <c r="AK58" s="1">
        <v>1.0</v>
      </c>
      <c r="AL58" s="1">
        <v>1.0</v>
      </c>
    </row>
    <row r="59" ht="12.0" customHeight="1">
      <c r="A59" s="7" t="s">
        <v>41</v>
      </c>
      <c r="B59" s="4">
        <v>0.8499999999999999</v>
      </c>
      <c r="C59" s="4">
        <v>2.6166666666666667</v>
      </c>
      <c r="D59" s="4">
        <v>0.3248407643312101</v>
      </c>
      <c r="E59" s="1">
        <v>1.0</v>
      </c>
      <c r="F59" s="1">
        <v>0.0</v>
      </c>
      <c r="G59" s="1">
        <v>11.0</v>
      </c>
      <c r="H59" s="1">
        <v>17.0</v>
      </c>
      <c r="I59" s="1">
        <v>2.0</v>
      </c>
      <c r="J59" s="4">
        <v>-0.3235294117647059</v>
      </c>
      <c r="K59" s="4">
        <v>0.0</v>
      </c>
      <c r="L59" s="1">
        <v>1.0</v>
      </c>
      <c r="M59" s="1">
        <v>0.0</v>
      </c>
      <c r="N59" s="1">
        <v>7.0</v>
      </c>
      <c r="O59" s="1">
        <v>0.0</v>
      </c>
      <c r="P59" s="16">
        <v>0.0013113525665042203</v>
      </c>
      <c r="Q59" s="17">
        <v>0.8499999999999999</v>
      </c>
      <c r="R59" s="1">
        <v>19.0</v>
      </c>
      <c r="S59" s="1">
        <v>11.0</v>
      </c>
      <c r="T59" s="1">
        <v>1.0</v>
      </c>
      <c r="U59" s="1"/>
      <c r="V59" s="1">
        <v>0.0</v>
      </c>
      <c r="W59" s="1">
        <v>0.0</v>
      </c>
      <c r="X59" s="1">
        <v>1.0</v>
      </c>
      <c r="Y59" s="1">
        <v>0.0</v>
      </c>
      <c r="Z59" s="1">
        <v>1.0</v>
      </c>
      <c r="AA59" s="1">
        <v>0.0</v>
      </c>
      <c r="AB59" s="1"/>
      <c r="AC59" s="1">
        <v>2.0</v>
      </c>
      <c r="AD59" s="1">
        <v>0.0</v>
      </c>
      <c r="AE59" s="1">
        <v>6.0</v>
      </c>
      <c r="AF59" s="1">
        <v>4.0</v>
      </c>
      <c r="AG59" s="1">
        <v>8.0</v>
      </c>
      <c r="AH59" s="1">
        <v>4.0</v>
      </c>
      <c r="AI59" s="6">
        <v>0.5625</v>
      </c>
      <c r="AJ59" s="1">
        <v>0.0</v>
      </c>
      <c r="AK59" s="1">
        <v>1.0</v>
      </c>
      <c r="AL59" s="1">
        <v>1.0</v>
      </c>
    </row>
    <row r="60" ht="12.0" customHeight="1">
      <c r="A60" s="2" t="s">
        <v>44</v>
      </c>
      <c r="B60" s="4">
        <v>0.6583333333333333</v>
      </c>
      <c r="C60" s="4">
        <v>0.8666666666666667</v>
      </c>
      <c r="D60" s="4">
        <v>0.7596153846153846</v>
      </c>
      <c r="E60" s="1">
        <v>0.0</v>
      </c>
      <c r="F60" s="1">
        <v>0.0</v>
      </c>
      <c r="G60" s="1">
        <v>6.0</v>
      </c>
      <c r="H60" s="1">
        <v>6.0</v>
      </c>
      <c r="I60" s="1">
        <v>1.0</v>
      </c>
      <c r="J60" s="4">
        <v>-1.0</v>
      </c>
      <c r="K60" s="4">
        <v>0.0</v>
      </c>
      <c r="L60" s="1">
        <v>0.0</v>
      </c>
      <c r="M60" s="1">
        <v>0.0</v>
      </c>
      <c r="N60" s="1">
        <v>7.0</v>
      </c>
      <c r="O60" s="1">
        <v>0.0</v>
      </c>
      <c r="P60" s="16">
        <v>-0.24038461538461542</v>
      </c>
      <c r="Q60" s="17">
        <v>0.6583333333333333</v>
      </c>
      <c r="R60" s="1">
        <v>9.0</v>
      </c>
      <c r="S60" s="1">
        <v>15.0</v>
      </c>
      <c r="T60" s="1">
        <v>1.0</v>
      </c>
      <c r="U60" s="1"/>
      <c r="V60" s="1">
        <v>0.0</v>
      </c>
      <c r="W60" s="1">
        <v>0.0</v>
      </c>
      <c r="X60" s="1">
        <v>0.0</v>
      </c>
      <c r="Y60" s="1">
        <v>0.0</v>
      </c>
      <c r="Z60" s="1">
        <v>0.0</v>
      </c>
      <c r="AA60" s="1">
        <v>0.0</v>
      </c>
      <c r="AB60" s="1"/>
      <c r="AC60" s="1">
        <v>1.0</v>
      </c>
      <c r="AD60" s="1">
        <v>0.0</v>
      </c>
      <c r="AE60" s="1">
        <v>4.0</v>
      </c>
      <c r="AF60" s="1">
        <v>2.0</v>
      </c>
      <c r="AG60" s="1">
        <v>5.0</v>
      </c>
      <c r="AH60" s="1">
        <v>2.0</v>
      </c>
      <c r="AI60" s="6">
        <v>0.6</v>
      </c>
      <c r="AJ60" s="1">
        <v>1.0</v>
      </c>
      <c r="AK60" s="1">
        <v>1.0</v>
      </c>
      <c r="AL60" s="1">
        <v>2.0</v>
      </c>
    </row>
    <row r="61" ht="12.0" customHeight="1">
      <c r="A61" s="2" t="s">
        <v>43</v>
      </c>
      <c r="B61" s="4">
        <v>0.4083333333333333</v>
      </c>
      <c r="C61" s="4">
        <v>1.2833333333333334</v>
      </c>
      <c r="D61" s="4">
        <v>0.3181818181818182</v>
      </c>
      <c r="E61" s="1">
        <v>2.0</v>
      </c>
      <c r="F61" s="1">
        <v>0.0</v>
      </c>
      <c r="G61" s="1">
        <v>5.0</v>
      </c>
      <c r="H61" s="1">
        <v>6.0</v>
      </c>
      <c r="I61" s="1">
        <v>1.0</v>
      </c>
      <c r="J61" s="4">
        <v>-0.8333333333333334</v>
      </c>
      <c r="K61" s="4">
        <v>0.0</v>
      </c>
      <c r="L61" s="1">
        <v>0.0</v>
      </c>
      <c r="M61" s="1">
        <v>0.0</v>
      </c>
      <c r="N61" s="1">
        <v>7.0</v>
      </c>
      <c r="O61" s="1">
        <v>0.0</v>
      </c>
      <c r="P61" s="16">
        <v>-0.5151515151515151</v>
      </c>
      <c r="Q61" s="17">
        <v>0.4083333333333333</v>
      </c>
      <c r="R61" s="1">
        <v>14.0</v>
      </c>
      <c r="S61" s="1">
        <v>13.0</v>
      </c>
      <c r="T61" s="1">
        <v>1.0</v>
      </c>
      <c r="U61" s="1"/>
      <c r="V61" s="1">
        <v>0.0</v>
      </c>
      <c r="W61" s="1">
        <v>0.0</v>
      </c>
      <c r="X61" s="1">
        <v>0.0</v>
      </c>
      <c r="Y61" s="1">
        <v>0.0</v>
      </c>
      <c r="Z61" s="1">
        <v>0.0</v>
      </c>
      <c r="AA61" s="1">
        <v>0.0</v>
      </c>
      <c r="AB61" s="1"/>
      <c r="AC61" s="1">
        <v>1.0</v>
      </c>
      <c r="AD61" s="1">
        <v>0.0</v>
      </c>
      <c r="AE61" s="1">
        <v>5.0</v>
      </c>
      <c r="AF61" s="1">
        <v>1.0</v>
      </c>
      <c r="AG61" s="1">
        <v>6.0</v>
      </c>
      <c r="AH61" s="1">
        <v>1.0</v>
      </c>
      <c r="AI61" s="6">
        <v>0.3333333333333333</v>
      </c>
      <c r="AJ61" s="1">
        <v>0.0</v>
      </c>
      <c r="AK61" s="1">
        <v>2.0</v>
      </c>
      <c r="AL61" s="1">
        <v>2.0</v>
      </c>
    </row>
    <row r="62" ht="12.0" customHeight="1">
      <c r="A62" s="7" t="s">
        <v>40</v>
      </c>
      <c r="B62" s="4">
        <v>0.26666666666666666</v>
      </c>
      <c r="C62" s="4">
        <v>0.6166666666666667</v>
      </c>
      <c r="D62" s="4">
        <v>0.4324324324324324</v>
      </c>
      <c r="E62" s="1">
        <v>0.0</v>
      </c>
      <c r="F62" s="1">
        <v>0.0</v>
      </c>
      <c r="G62" s="1">
        <v>2.0</v>
      </c>
      <c r="H62" s="1">
        <v>6.0</v>
      </c>
      <c r="I62" s="1">
        <v>1.0</v>
      </c>
      <c r="J62" s="4">
        <v>-0.3333333333333333</v>
      </c>
      <c r="K62" s="4">
        <v>0.0</v>
      </c>
      <c r="L62" s="1">
        <v>0.0</v>
      </c>
      <c r="M62" s="1">
        <v>0.0</v>
      </c>
      <c r="N62" s="1">
        <v>7.0</v>
      </c>
      <c r="O62" s="1">
        <v>0.0</v>
      </c>
      <c r="P62" s="16">
        <v>0.09909909909909909</v>
      </c>
      <c r="Q62" s="17">
        <v>0.26666666666666666</v>
      </c>
      <c r="R62" s="1">
        <v>8.0</v>
      </c>
      <c r="S62" s="1">
        <v>16.0</v>
      </c>
      <c r="T62" s="1">
        <v>1.0</v>
      </c>
      <c r="U62" s="1"/>
      <c r="V62" s="1">
        <v>0.0</v>
      </c>
      <c r="W62" s="1">
        <v>0.0</v>
      </c>
      <c r="X62" s="1">
        <v>0.0</v>
      </c>
      <c r="Y62" s="1">
        <v>0.0</v>
      </c>
      <c r="Z62" s="1">
        <v>0.0</v>
      </c>
      <c r="AA62" s="1">
        <v>0.0</v>
      </c>
      <c r="AB62" s="1"/>
      <c r="AC62" s="1">
        <v>0.0</v>
      </c>
      <c r="AD62" s="1">
        <v>0.0</v>
      </c>
      <c r="AE62" s="1">
        <v>3.0</v>
      </c>
      <c r="AF62" s="1">
        <v>1.0</v>
      </c>
      <c r="AG62" s="1">
        <v>3.0</v>
      </c>
      <c r="AH62" s="1">
        <v>1.0</v>
      </c>
      <c r="AI62" s="6">
        <v>0.5</v>
      </c>
      <c r="AJ62" s="1">
        <v>0.0</v>
      </c>
      <c r="AK62" s="1">
        <v>1.0</v>
      </c>
      <c r="AL62" s="1">
        <v>1.0</v>
      </c>
    </row>
    <row r="63" ht="12.0" customHeight="1">
      <c r="A63" s="3" t="s">
        <v>33</v>
      </c>
      <c r="B63" s="4">
        <v>0.0</v>
      </c>
      <c r="C63" s="4">
        <v>0.16666666666666666</v>
      </c>
      <c r="D63" s="4">
        <v>0.0</v>
      </c>
      <c r="E63" s="1">
        <v>0.0</v>
      </c>
      <c r="F63" s="1">
        <v>0.0</v>
      </c>
      <c r="G63" s="1">
        <v>3.0</v>
      </c>
      <c r="H63" s="1">
        <v>6.0</v>
      </c>
      <c r="I63" s="1">
        <v>1.0</v>
      </c>
      <c r="J63" s="4">
        <v>-0.5</v>
      </c>
      <c r="K63" s="4">
        <v>0.0</v>
      </c>
      <c r="L63" s="1">
        <v>0.0</v>
      </c>
      <c r="M63" s="1">
        <v>0.0</v>
      </c>
      <c r="N63" s="1">
        <v>7.0</v>
      </c>
      <c r="O63" s="1">
        <v>0.0</v>
      </c>
      <c r="P63" s="18">
        <v>-0.5</v>
      </c>
      <c r="Q63" s="19">
        <v>0.0</v>
      </c>
      <c r="R63" s="1">
        <v>3.0</v>
      </c>
      <c r="S63" s="1">
        <v>18.0</v>
      </c>
      <c r="T63" s="1">
        <v>1.0</v>
      </c>
      <c r="U63" s="1"/>
      <c r="V63" s="1">
        <v>0.0</v>
      </c>
      <c r="W63" s="1">
        <v>0.0</v>
      </c>
      <c r="X63" s="1">
        <v>0.0</v>
      </c>
      <c r="Y63" s="1">
        <v>0.0</v>
      </c>
      <c r="Z63" s="1">
        <v>0.0</v>
      </c>
      <c r="AA63" s="1">
        <v>0.0</v>
      </c>
      <c r="AB63" s="1"/>
      <c r="AC63" s="1">
        <v>0.0</v>
      </c>
      <c r="AD63" s="1">
        <v>0.0</v>
      </c>
      <c r="AE63" s="1">
        <v>1.0</v>
      </c>
      <c r="AF63" s="1">
        <v>0.0</v>
      </c>
      <c r="AG63" s="1">
        <v>1.0</v>
      </c>
      <c r="AH63" s="1">
        <v>0.0</v>
      </c>
      <c r="AI63" s="6">
        <v>0.0</v>
      </c>
      <c r="AJ63" s="1">
        <v>0.0</v>
      </c>
      <c r="AK63" s="1">
        <v>0.0</v>
      </c>
      <c r="AL63" s="1">
        <v>0.0</v>
      </c>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row>
    <row r="65" ht="12.0"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row>
    <row r="66" ht="12.0" customHeight="1"/>
    <row r="67" ht="12.0" customHeight="1">
      <c r="A67" s="20" t="s">
        <v>57</v>
      </c>
      <c r="B67" s="1"/>
      <c r="C67" s="1"/>
      <c r="D67" s="1"/>
      <c r="E67" s="1"/>
      <c r="F67" s="1"/>
      <c r="G67" s="1"/>
      <c r="H67" s="1"/>
      <c r="I67" s="1"/>
      <c r="J67" s="1"/>
      <c r="K67" s="1"/>
      <c r="L67" s="1"/>
      <c r="M67" s="1"/>
      <c r="N67" s="1"/>
      <c r="O67" s="1"/>
      <c r="P67" s="1"/>
      <c r="Q67" s="1"/>
      <c r="R67" s="1"/>
      <c r="S67" s="1"/>
      <c r="T67" s="1"/>
      <c r="U67" s="1"/>
      <c r="V67" s="1"/>
      <c r="W67" s="1"/>
      <c r="X67" s="1"/>
      <c r="Y67" s="1"/>
      <c r="Z67" s="1"/>
    </row>
    <row r="68" ht="24.0" customHeight="1">
      <c r="A68" s="1" t="s">
        <v>58</v>
      </c>
      <c r="B68" s="21" t="s">
        <v>59</v>
      </c>
      <c r="D68" s="21" t="s">
        <v>60</v>
      </c>
      <c r="S68" s="1"/>
      <c r="T68" s="1"/>
      <c r="U68" s="1"/>
      <c r="V68" s="1"/>
      <c r="W68" s="1"/>
      <c r="X68" s="1"/>
      <c r="Y68" s="1"/>
      <c r="Z68" s="1"/>
    </row>
    <row r="69" ht="37.5" customHeight="1">
      <c r="A69" s="1" t="s">
        <v>61</v>
      </c>
      <c r="B69" s="21" t="s">
        <v>62</v>
      </c>
      <c r="D69" s="21" t="s">
        <v>63</v>
      </c>
      <c r="S69" s="1"/>
      <c r="T69" s="1"/>
      <c r="U69" s="1"/>
      <c r="V69" s="1"/>
      <c r="W69" s="1"/>
      <c r="X69" s="1"/>
      <c r="Y69" s="1"/>
      <c r="Z69" s="1"/>
    </row>
    <row r="70" ht="22.5" customHeight="1">
      <c r="A70" s="1" t="s">
        <v>64</v>
      </c>
      <c r="B70" s="21" t="s">
        <v>65</v>
      </c>
      <c r="D70" s="21" t="s">
        <v>66</v>
      </c>
      <c r="S70" s="1"/>
      <c r="T70" s="1"/>
      <c r="U70" s="1"/>
      <c r="V70" s="1"/>
      <c r="W70" s="1"/>
      <c r="X70" s="1"/>
      <c r="Y70" s="1"/>
      <c r="Z70" s="1"/>
    </row>
    <row r="71" ht="36.75" customHeight="1">
      <c r="A71" s="1" t="s">
        <v>67</v>
      </c>
      <c r="B71" s="21" t="s">
        <v>68</v>
      </c>
      <c r="D71" s="21" t="s">
        <v>69</v>
      </c>
      <c r="S71" s="1"/>
      <c r="T71" s="1"/>
      <c r="U71" s="1"/>
      <c r="V71" s="1"/>
      <c r="W71" s="1"/>
      <c r="X71" s="1"/>
      <c r="Y71" s="1"/>
      <c r="Z71" s="1"/>
    </row>
    <row r="72" ht="24.0" customHeight="1">
      <c r="A72" t="s">
        <v>70</v>
      </c>
      <c r="B72" s="21" t="s">
        <v>71</v>
      </c>
      <c r="D72" s="21" t="s">
        <v>72</v>
      </c>
    </row>
    <row r="73" ht="24.0" customHeight="1">
      <c r="A73" t="s">
        <v>73</v>
      </c>
      <c r="B73" s="21"/>
      <c r="D73" s="21"/>
    </row>
    <row r="74" ht="37.5" customHeight="1">
      <c r="A74" t="s">
        <v>74</v>
      </c>
      <c r="B74" s="21" t="s">
        <v>75</v>
      </c>
      <c r="D74" s="21" t="s">
        <v>76</v>
      </c>
    </row>
    <row r="75" ht="36.0" customHeight="1">
      <c r="A75" t="s">
        <v>77</v>
      </c>
      <c r="B75" s="21" t="s">
        <v>78</v>
      </c>
      <c r="D75" s="21" t="s">
        <v>79</v>
      </c>
    </row>
    <row r="76" ht="48.0" customHeight="1">
      <c r="A76" t="s">
        <v>80</v>
      </c>
      <c r="B76" s="21" t="s">
        <v>81</v>
      </c>
      <c r="D76" s="22" t="s">
        <v>82</v>
      </c>
    </row>
    <row r="77" ht="24.0" customHeight="1">
      <c r="A77" t="s">
        <v>83</v>
      </c>
      <c r="B77" s="21" t="s">
        <v>84</v>
      </c>
      <c r="D77" s="21" t="s">
        <v>85</v>
      </c>
    </row>
    <row r="78" ht="24.0" customHeight="1">
      <c r="A78" t="s">
        <v>86</v>
      </c>
      <c r="B78" s="21" t="s">
        <v>87</v>
      </c>
      <c r="D78" s="21" t="s">
        <v>88</v>
      </c>
    </row>
    <row r="79" ht="22.5" customHeight="1">
      <c r="A79" t="s">
        <v>89</v>
      </c>
      <c r="B79" s="21" t="s">
        <v>90</v>
      </c>
      <c r="D79" s="21" t="s">
        <v>91</v>
      </c>
    </row>
    <row r="80" ht="22.5" customHeight="1">
      <c r="A80" t="s">
        <v>92</v>
      </c>
      <c r="B80" s="21" t="s">
        <v>93</v>
      </c>
      <c r="D80" s="21" t="s">
        <v>94</v>
      </c>
    </row>
    <row r="81" ht="39.75" customHeight="1">
      <c r="A81" t="s">
        <v>95</v>
      </c>
      <c r="B81" s="21" t="s">
        <v>96</v>
      </c>
      <c r="D81" s="21" t="s">
        <v>97</v>
      </c>
    </row>
    <row r="82" ht="24.75" customHeight="1">
      <c r="A82" t="s">
        <v>98</v>
      </c>
      <c r="B82" s="21" t="s">
        <v>99</v>
      </c>
      <c r="D82" s="21" t="s">
        <v>100</v>
      </c>
    </row>
    <row r="83" ht="24.0" customHeight="1">
      <c r="A83" t="s">
        <v>101</v>
      </c>
      <c r="B83" s="21" t="s">
        <v>102</v>
      </c>
      <c r="D83" s="21" t="s">
        <v>103</v>
      </c>
    </row>
    <row r="84" ht="37.5" customHeight="1">
      <c r="A84" t="s">
        <v>104</v>
      </c>
      <c r="B84" s="21" t="s">
        <v>105</v>
      </c>
      <c r="D84" s="21" t="s">
        <v>106</v>
      </c>
    </row>
    <row r="85" ht="24.0" customHeight="1">
      <c r="A85" t="s">
        <v>107</v>
      </c>
      <c r="B85" s="21" t="s">
        <v>108</v>
      </c>
      <c r="D85" s="21" t="s">
        <v>109</v>
      </c>
    </row>
    <row r="86" ht="24.75" customHeight="1">
      <c r="A86" t="s">
        <v>110</v>
      </c>
      <c r="B86" s="21" t="s">
        <v>111</v>
      </c>
      <c r="D86" s="21" t="s">
        <v>112</v>
      </c>
    </row>
    <row r="87" ht="24.0" customHeight="1">
      <c r="A87" t="s">
        <v>113</v>
      </c>
      <c r="B87" s="21" t="s">
        <v>114</v>
      </c>
      <c r="D87" s="21" t="s">
        <v>115</v>
      </c>
    </row>
    <row r="88" ht="36.0" customHeight="1">
      <c r="A88" t="s">
        <v>116</v>
      </c>
      <c r="B88" s="21" t="s">
        <v>117</v>
      </c>
      <c r="D88" s="21" t="s">
        <v>118</v>
      </c>
    </row>
    <row r="89" ht="24.0" customHeight="1">
      <c r="A89" t="s">
        <v>119</v>
      </c>
      <c r="B89" s="21" t="s">
        <v>120</v>
      </c>
      <c r="D89" s="21" t="s">
        <v>121</v>
      </c>
    </row>
    <row r="90" ht="24.0" customHeight="1">
      <c r="A90" t="s">
        <v>122</v>
      </c>
      <c r="B90" s="21" t="s">
        <v>123</v>
      </c>
      <c r="D90" s="21" t="s">
        <v>124</v>
      </c>
    </row>
    <row r="91" ht="12.0" customHeight="1">
      <c r="A91" t="s">
        <v>125</v>
      </c>
      <c r="B91" s="21" t="s">
        <v>126</v>
      </c>
      <c r="D91" s="21" t="s">
        <v>127</v>
      </c>
    </row>
    <row r="92" ht="12.0" customHeight="1">
      <c r="B92" s="21"/>
      <c r="D92" s="21"/>
    </row>
    <row r="93" ht="12.0" customHeight="1"/>
    <row r="94" ht="12.0"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row>
    <row r="95" ht="12.0" customHeight="1"/>
    <row r="96" ht="12.0" customHeight="1">
      <c r="A96" s="20" t="s">
        <v>128</v>
      </c>
    </row>
    <row r="97" ht="12.0" customHeight="1">
      <c r="B97" s="8" t="s">
        <v>129</v>
      </c>
      <c r="C97" t="s">
        <v>130</v>
      </c>
      <c r="D97" t="s">
        <v>131</v>
      </c>
      <c r="E97" t="s">
        <v>132</v>
      </c>
      <c r="F97" t="s">
        <v>133</v>
      </c>
      <c r="G97" t="s">
        <v>95</v>
      </c>
      <c r="H97" t="s">
        <v>98</v>
      </c>
      <c r="I97" t="s">
        <v>101</v>
      </c>
      <c r="J97" t="s">
        <v>107</v>
      </c>
      <c r="K97" t="s">
        <v>113</v>
      </c>
      <c r="L97" t="s">
        <v>116</v>
      </c>
      <c r="M97" t="s">
        <v>119</v>
      </c>
      <c r="N97" t="s">
        <v>134</v>
      </c>
      <c r="O97" t="s">
        <v>125</v>
      </c>
    </row>
    <row r="98" ht="12.0" customHeight="1">
      <c r="A98" s="2" t="s">
        <v>47</v>
      </c>
      <c r="B98" s="23">
        <f t="shared" ref="B98:B108" si="47">AVERAGE(E98:Q98)</f>
        <v>0.9</v>
      </c>
      <c r="C98" s="24">
        <f t="shared" ref="C98:C108" si="48">COUNT(E98:Q98)</f>
        <v>2</v>
      </c>
      <c r="D98" s="4">
        <f t="shared" ref="D98:D108" si="49">PRODUCT(C98,B98)</f>
        <v>1.8</v>
      </c>
      <c r="E98" s="4">
        <v>1.0</v>
      </c>
      <c r="F98" s="4">
        <f>8/10</f>
        <v>0.8</v>
      </c>
      <c r="G98" s="25"/>
      <c r="H98" s="25"/>
      <c r="I98" s="25"/>
      <c r="J98" s="25"/>
      <c r="K98" s="25"/>
      <c r="L98" s="25"/>
      <c r="M98" s="25"/>
      <c r="N98" s="25"/>
      <c r="O98" s="25"/>
    </row>
    <row r="99" ht="12.0" customHeight="1">
      <c r="A99" s="2" t="s">
        <v>45</v>
      </c>
      <c r="B99" s="23">
        <f t="shared" si="47"/>
        <v>0.6917207792</v>
      </c>
      <c r="C99" s="24">
        <f t="shared" si="48"/>
        <v>6</v>
      </c>
      <c r="D99" s="4">
        <f t="shared" si="49"/>
        <v>4.150324675</v>
      </c>
      <c r="E99" s="4">
        <f>9/11</f>
        <v>0.8181818182</v>
      </c>
      <c r="F99" s="4">
        <f>1/10</f>
        <v>0.1</v>
      </c>
      <c r="G99" s="4">
        <v>1.0</v>
      </c>
      <c r="H99" s="4">
        <v>1.0</v>
      </c>
      <c r="I99" s="4">
        <f>3/8</f>
        <v>0.375</v>
      </c>
      <c r="J99" s="4">
        <f>6/7</f>
        <v>0.8571428571</v>
      </c>
      <c r="K99" s="25"/>
      <c r="L99" s="25"/>
      <c r="M99" s="25"/>
      <c r="N99" s="25"/>
      <c r="O99" s="25"/>
    </row>
    <row r="100" ht="12.0" customHeight="1">
      <c r="A100" s="7" t="s">
        <v>37</v>
      </c>
      <c r="B100" s="23">
        <f t="shared" si="47"/>
        <v>0.6494490358</v>
      </c>
      <c r="C100" s="24">
        <f t="shared" si="48"/>
        <v>11</v>
      </c>
      <c r="D100" s="4">
        <f t="shared" si="49"/>
        <v>7.143939394</v>
      </c>
      <c r="E100" s="4">
        <f>8/11</f>
        <v>0.7272727273</v>
      </c>
      <c r="F100" s="4">
        <f>7/10</f>
        <v>0.7</v>
      </c>
      <c r="G100" s="4">
        <f t="shared" ref="G100:G104" si="50">4.5/9</f>
        <v>0.5</v>
      </c>
      <c r="H100" s="4">
        <f>2/3</f>
        <v>0.6666666667</v>
      </c>
      <c r="I100" s="4">
        <f>7/8</f>
        <v>0.875</v>
      </c>
      <c r="J100" s="4">
        <f>3.5/7</f>
        <v>0.5</v>
      </c>
      <c r="K100" s="4">
        <f t="shared" ref="K100:K102" si="51">3/6</f>
        <v>0.5</v>
      </c>
      <c r="L100" s="4">
        <f>4/5</f>
        <v>0.8</v>
      </c>
      <c r="M100" s="4">
        <v>1.0</v>
      </c>
      <c r="N100" s="4">
        <f>1.5/4</f>
        <v>0.375</v>
      </c>
      <c r="O100" s="4">
        <f>1.5/3</f>
        <v>0.5</v>
      </c>
    </row>
    <row r="101" ht="12.0" customHeight="1">
      <c r="A101" s="2" t="s">
        <v>46</v>
      </c>
      <c r="B101" s="23">
        <f t="shared" si="47"/>
        <v>0.6489669421</v>
      </c>
      <c r="C101" s="24">
        <f t="shared" si="48"/>
        <v>11</v>
      </c>
      <c r="D101" s="4">
        <f t="shared" si="49"/>
        <v>7.138636364</v>
      </c>
      <c r="E101" s="4">
        <f>4/11</f>
        <v>0.3636363636</v>
      </c>
      <c r="F101" s="4">
        <f>5/10</f>
        <v>0.5</v>
      </c>
      <c r="G101" s="4">
        <f t="shared" si="50"/>
        <v>0.5</v>
      </c>
      <c r="H101" s="4">
        <v>1.0</v>
      </c>
      <c r="I101" s="4">
        <f>5/8</f>
        <v>0.625</v>
      </c>
      <c r="J101" s="4">
        <v>1.0</v>
      </c>
      <c r="K101" s="4">
        <f t="shared" si="51"/>
        <v>0.5</v>
      </c>
      <c r="L101" s="4">
        <f>2/5</f>
        <v>0.4</v>
      </c>
      <c r="M101" s="4">
        <f>1/4</f>
        <v>0.25</v>
      </c>
      <c r="N101" s="4">
        <v>1.0</v>
      </c>
      <c r="O101" s="4">
        <v>1.0</v>
      </c>
    </row>
    <row r="102" ht="12.0" customHeight="1">
      <c r="A102" s="2" t="s">
        <v>48</v>
      </c>
      <c r="B102" s="23">
        <f t="shared" si="47"/>
        <v>0.6349173554</v>
      </c>
      <c r="C102" s="24">
        <f t="shared" si="48"/>
        <v>11</v>
      </c>
      <c r="D102" s="4">
        <f t="shared" si="49"/>
        <v>6.984090909</v>
      </c>
      <c r="E102" s="4">
        <f>10/11</f>
        <v>0.9090909091</v>
      </c>
      <c r="F102" s="4">
        <v>1.0</v>
      </c>
      <c r="G102" s="4">
        <f t="shared" si="50"/>
        <v>0.5</v>
      </c>
      <c r="H102" s="4">
        <v>1.0</v>
      </c>
      <c r="I102" s="4">
        <f>4/8</f>
        <v>0.5</v>
      </c>
      <c r="J102" s="4">
        <f t="shared" ref="J102:J104" si="52">3.5/7</f>
        <v>0.5</v>
      </c>
      <c r="K102" s="4">
        <f t="shared" si="51"/>
        <v>0.5</v>
      </c>
      <c r="L102" s="4">
        <f>1/5</f>
        <v>0.2</v>
      </c>
      <c r="M102" s="4">
        <f t="shared" ref="M102:M103" si="53">2.5/4</f>
        <v>0.625</v>
      </c>
      <c r="N102" s="4">
        <f>3/4</f>
        <v>0.75</v>
      </c>
      <c r="O102" s="4">
        <f>1.5/3</f>
        <v>0.5</v>
      </c>
    </row>
    <row r="103" ht="12.0" customHeight="1">
      <c r="A103" s="3" t="s">
        <v>32</v>
      </c>
      <c r="B103" s="23">
        <f t="shared" si="47"/>
        <v>0.621969697</v>
      </c>
      <c r="C103" s="24">
        <f t="shared" si="48"/>
        <v>10</v>
      </c>
      <c r="D103" s="4">
        <f t="shared" si="49"/>
        <v>6.21969697</v>
      </c>
      <c r="E103" s="4">
        <f>7/11</f>
        <v>0.6363636364</v>
      </c>
      <c r="F103" s="4">
        <f>9/10</f>
        <v>0.9</v>
      </c>
      <c r="G103" s="4">
        <f t="shared" si="50"/>
        <v>0.5</v>
      </c>
      <c r="H103" s="4">
        <f>1/3</f>
        <v>0.3333333333</v>
      </c>
      <c r="I103" s="4">
        <f>6/8</f>
        <v>0.75</v>
      </c>
      <c r="J103" s="4">
        <f t="shared" si="52"/>
        <v>0.5</v>
      </c>
      <c r="K103" s="4">
        <v>1.0</v>
      </c>
      <c r="L103" s="4">
        <f>3/5</f>
        <v>0.6</v>
      </c>
      <c r="M103" s="4">
        <f t="shared" si="53"/>
        <v>0.625</v>
      </c>
      <c r="N103" s="4">
        <f>1.5/4</f>
        <v>0.375</v>
      </c>
      <c r="O103" s="25"/>
    </row>
    <row r="104" ht="12.0" customHeight="1">
      <c r="A104" s="3" t="s">
        <v>35</v>
      </c>
      <c r="B104" s="23">
        <f t="shared" si="47"/>
        <v>0.5413419913</v>
      </c>
      <c r="C104" s="24">
        <f t="shared" si="48"/>
        <v>7</v>
      </c>
      <c r="D104" s="4">
        <f t="shared" si="49"/>
        <v>3.789393939</v>
      </c>
      <c r="E104" s="4">
        <f>3/11</f>
        <v>0.2727272727</v>
      </c>
      <c r="F104" s="4">
        <v>0.35</v>
      </c>
      <c r="G104" s="4">
        <f t="shared" si="50"/>
        <v>0.5</v>
      </c>
      <c r="H104" s="4">
        <f>2/3</f>
        <v>0.6666666667</v>
      </c>
      <c r="I104" s="4">
        <v>1.0</v>
      </c>
      <c r="J104" s="4">
        <f t="shared" si="52"/>
        <v>0.5</v>
      </c>
      <c r="K104" s="4">
        <f>3/6</f>
        <v>0.5</v>
      </c>
      <c r="L104" s="25"/>
      <c r="M104" s="25"/>
      <c r="N104" s="25"/>
      <c r="O104" s="25"/>
    </row>
    <row r="105" ht="12.0" customHeight="1">
      <c r="A105" s="7" t="s">
        <v>135</v>
      </c>
      <c r="B105" s="23">
        <f t="shared" si="47"/>
        <v>0.4545454545</v>
      </c>
      <c r="C105" s="24">
        <f t="shared" si="48"/>
        <v>1</v>
      </c>
      <c r="D105" s="4">
        <f t="shared" si="49"/>
        <v>0.4545454545</v>
      </c>
      <c r="E105" s="4">
        <f>5/11</f>
        <v>0.4545454545</v>
      </c>
      <c r="F105" s="25"/>
      <c r="G105" s="25"/>
      <c r="H105" s="25"/>
      <c r="I105" s="25"/>
      <c r="J105" s="25"/>
      <c r="K105" s="25"/>
      <c r="L105" s="25"/>
      <c r="M105" s="25"/>
      <c r="N105" s="25"/>
      <c r="O105" s="25"/>
    </row>
    <row r="106" ht="12.0" customHeight="1">
      <c r="A106" s="7" t="s">
        <v>38</v>
      </c>
      <c r="B106" s="23">
        <f t="shared" si="47"/>
        <v>0.4272727273</v>
      </c>
      <c r="C106" s="24">
        <f t="shared" si="48"/>
        <v>3</v>
      </c>
      <c r="D106" s="4">
        <f t="shared" si="49"/>
        <v>1.281818182</v>
      </c>
      <c r="E106" s="4">
        <f>2/11</f>
        <v>0.1818181818</v>
      </c>
      <c r="F106" s="4">
        <f>6/10</f>
        <v>0.6</v>
      </c>
      <c r="G106" s="4">
        <f t="shared" ref="G106:G108" si="54">4.5/9</f>
        <v>0.5</v>
      </c>
      <c r="H106" s="25"/>
      <c r="I106" s="25"/>
      <c r="J106" s="25"/>
      <c r="K106" s="25"/>
      <c r="L106" s="25"/>
      <c r="M106" s="25"/>
      <c r="N106" s="25"/>
      <c r="O106" s="25"/>
    </row>
    <row r="107" ht="12.0" customHeight="1">
      <c r="A107" s="7" t="s">
        <v>136</v>
      </c>
      <c r="B107" s="23">
        <f t="shared" si="47"/>
        <v>0.4010957792</v>
      </c>
      <c r="C107" s="24">
        <f t="shared" si="48"/>
        <v>8</v>
      </c>
      <c r="D107" s="4">
        <f t="shared" si="49"/>
        <v>3.208766234</v>
      </c>
      <c r="E107" s="4">
        <f>1/11</f>
        <v>0.09090909091</v>
      </c>
      <c r="F107" s="4">
        <v>0.35</v>
      </c>
      <c r="G107" s="4">
        <f t="shared" si="54"/>
        <v>0.5</v>
      </c>
      <c r="H107" s="4">
        <f>1/2</f>
        <v>0.5</v>
      </c>
      <c r="I107" s="4">
        <f>1/8</f>
        <v>0.125</v>
      </c>
      <c r="J107" s="4">
        <f>1/7</f>
        <v>0.1428571429</v>
      </c>
      <c r="K107" s="4">
        <f>3/6</f>
        <v>0.5</v>
      </c>
      <c r="L107" s="4">
        <v>1.0</v>
      </c>
      <c r="M107" s="25"/>
      <c r="N107" s="25"/>
      <c r="O107" s="25"/>
    </row>
    <row r="108" ht="12.0" customHeight="1">
      <c r="A108" s="3" t="s">
        <v>36</v>
      </c>
      <c r="B108" s="23">
        <f t="shared" si="47"/>
        <v>0.3657575758</v>
      </c>
      <c r="C108" s="24">
        <f t="shared" si="48"/>
        <v>5</v>
      </c>
      <c r="D108" s="4">
        <f t="shared" si="49"/>
        <v>1.828787879</v>
      </c>
      <c r="E108" s="4">
        <f>6/11</f>
        <v>0.5454545455</v>
      </c>
      <c r="F108" s="4">
        <f>2/10</f>
        <v>0.2</v>
      </c>
      <c r="G108" s="4">
        <f t="shared" si="54"/>
        <v>0.5</v>
      </c>
      <c r="H108" s="4">
        <f>1/3</f>
        <v>0.3333333333</v>
      </c>
      <c r="I108" s="4">
        <f>2/8</f>
        <v>0.25</v>
      </c>
      <c r="J108" s="25"/>
      <c r="K108" s="25"/>
      <c r="L108" s="25"/>
      <c r="M108" s="25"/>
      <c r="N108" s="25"/>
      <c r="O108" s="25"/>
    </row>
    <row r="109" ht="12.0" customHeight="1">
      <c r="D109" t="s">
        <v>137</v>
      </c>
      <c r="E109">
        <v>11.0</v>
      </c>
      <c r="F109">
        <v>10.0</v>
      </c>
      <c r="G109">
        <v>9.0</v>
      </c>
      <c r="H109" s="26" t="s">
        <v>138</v>
      </c>
      <c r="I109">
        <v>8.0</v>
      </c>
      <c r="J109">
        <v>7.0</v>
      </c>
      <c r="K109">
        <v>6.0</v>
      </c>
      <c r="L109">
        <v>5.0</v>
      </c>
      <c r="M109">
        <v>4.0</v>
      </c>
      <c r="N109">
        <v>4.0</v>
      </c>
      <c r="O109">
        <v>3.0</v>
      </c>
    </row>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50">
    <mergeCell ref="B86:C86"/>
    <mergeCell ref="B87:C87"/>
    <mergeCell ref="B75:C75"/>
    <mergeCell ref="B92:C92"/>
    <mergeCell ref="B88:C88"/>
    <mergeCell ref="B85:C85"/>
    <mergeCell ref="B77:C77"/>
    <mergeCell ref="B80:C80"/>
    <mergeCell ref="B76:C76"/>
    <mergeCell ref="B91:C91"/>
    <mergeCell ref="D85:R85"/>
    <mergeCell ref="D86:R86"/>
    <mergeCell ref="D87:R87"/>
    <mergeCell ref="D88:R88"/>
    <mergeCell ref="B83:C83"/>
    <mergeCell ref="B84:C84"/>
    <mergeCell ref="D84:R84"/>
    <mergeCell ref="D83:R83"/>
    <mergeCell ref="D89:R89"/>
    <mergeCell ref="B89:C89"/>
    <mergeCell ref="B90:C90"/>
    <mergeCell ref="B81:C81"/>
    <mergeCell ref="B82:C82"/>
    <mergeCell ref="D81:R81"/>
    <mergeCell ref="D82:R82"/>
    <mergeCell ref="B74:C74"/>
    <mergeCell ref="B71:C71"/>
    <mergeCell ref="B68:C68"/>
    <mergeCell ref="B69:C69"/>
    <mergeCell ref="B70:C70"/>
    <mergeCell ref="D75:R75"/>
    <mergeCell ref="D77:R77"/>
    <mergeCell ref="D76:R76"/>
    <mergeCell ref="D69:R69"/>
    <mergeCell ref="D68:R68"/>
    <mergeCell ref="D70:R70"/>
    <mergeCell ref="D71:R71"/>
    <mergeCell ref="D90:R90"/>
    <mergeCell ref="D91:R91"/>
    <mergeCell ref="D92:R92"/>
    <mergeCell ref="B78:C78"/>
    <mergeCell ref="D78:R78"/>
    <mergeCell ref="B79:C79"/>
    <mergeCell ref="D72:R72"/>
    <mergeCell ref="D73:R73"/>
    <mergeCell ref="B72:C72"/>
    <mergeCell ref="D74:R74"/>
    <mergeCell ref="B73:C73"/>
    <mergeCell ref="D80:R80"/>
    <mergeCell ref="D79:R79"/>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H27</f>
        <v>0.1666666667</v>
      </c>
      <c r="C3">
        <f>1/3</f>
        <v>0.3333333333</v>
      </c>
      <c r="O3">
        <v>2.0</v>
      </c>
      <c r="X3">
        <v>1.0</v>
      </c>
      <c r="Z3">
        <v>1.0</v>
      </c>
      <c r="AA3">
        <v>1.0</v>
      </c>
    </row>
    <row r="4" ht="12.0" customHeight="1">
      <c r="A4" s="28" t="s">
        <v>33</v>
      </c>
    </row>
    <row r="5" ht="12.0" customHeight="1">
      <c r="A5" s="28" t="s">
        <v>34</v>
      </c>
    </row>
    <row r="6" ht="12.0" customHeight="1">
      <c r="A6" s="7" t="s">
        <v>35</v>
      </c>
      <c r="B6">
        <f t="shared" ref="B6:B10" si="1">H30</f>
        <v>0.1666666667</v>
      </c>
      <c r="C6">
        <f t="shared" ref="C6:C10" si="2">1/3</f>
        <v>0.3333333333</v>
      </c>
      <c r="O6">
        <v>2.0</v>
      </c>
      <c r="X6">
        <v>1.0</v>
      </c>
      <c r="Z6">
        <v>1.0</v>
      </c>
      <c r="AA6">
        <v>1.0</v>
      </c>
    </row>
    <row r="7" ht="12.0" customHeight="1">
      <c r="A7" s="2" t="s">
        <v>36</v>
      </c>
      <c r="B7">
        <f t="shared" si="1"/>
        <v>0.1666666667</v>
      </c>
      <c r="C7">
        <f t="shared" si="2"/>
        <v>0.3333333333</v>
      </c>
      <c r="F7">
        <v>1.0</v>
      </c>
      <c r="H7">
        <v>6.0</v>
      </c>
      <c r="I7">
        <v>1.0</v>
      </c>
      <c r="J7">
        <v>1.0</v>
      </c>
      <c r="O7">
        <v>2.0</v>
      </c>
      <c r="X7">
        <v>1.0</v>
      </c>
      <c r="Y7">
        <v>1.0</v>
      </c>
      <c r="Z7">
        <v>1.0</v>
      </c>
    </row>
    <row r="8" ht="12.0" customHeight="1">
      <c r="A8" s="2" t="s">
        <v>37</v>
      </c>
      <c r="B8">
        <f t="shared" si="1"/>
        <v>0.1666666667</v>
      </c>
      <c r="C8">
        <f t="shared" si="2"/>
        <v>0.3333333333</v>
      </c>
      <c r="F8">
        <v>1.0</v>
      </c>
      <c r="H8">
        <v>6.0</v>
      </c>
      <c r="I8">
        <v>1.0</v>
      </c>
      <c r="J8">
        <v>1.0</v>
      </c>
      <c r="O8">
        <v>2.0</v>
      </c>
      <c r="X8">
        <v>1.0</v>
      </c>
      <c r="Y8">
        <v>1.0</v>
      </c>
      <c r="Z8">
        <v>1.0</v>
      </c>
    </row>
    <row r="9" ht="12.0" customHeight="1">
      <c r="A9" s="7" t="s">
        <v>38</v>
      </c>
      <c r="B9">
        <f t="shared" si="1"/>
        <v>0.1666666667</v>
      </c>
      <c r="C9">
        <f t="shared" si="2"/>
        <v>0.3333333333</v>
      </c>
      <c r="O9">
        <v>2.0</v>
      </c>
      <c r="X9">
        <v>1.0</v>
      </c>
      <c r="Z9">
        <v>1.0</v>
      </c>
      <c r="AA9">
        <v>1.0</v>
      </c>
    </row>
    <row r="10" ht="12.0" customHeight="1">
      <c r="A10" s="2" t="s">
        <v>136</v>
      </c>
      <c r="B10">
        <f t="shared" si="1"/>
        <v>0.1666666667</v>
      </c>
      <c r="C10">
        <f t="shared" si="2"/>
        <v>0.3333333333</v>
      </c>
      <c r="F10">
        <v>0.0</v>
      </c>
      <c r="H10">
        <v>6.0</v>
      </c>
      <c r="I10">
        <v>1.0</v>
      </c>
      <c r="J10">
        <v>1.0</v>
      </c>
      <c r="O10">
        <v>2.0</v>
      </c>
      <c r="X10">
        <v>1.0</v>
      </c>
      <c r="Y10">
        <v>1.0</v>
      </c>
      <c r="Z10">
        <v>1.0</v>
      </c>
    </row>
    <row r="11" ht="12.0" customHeight="1">
      <c r="A11" s="28" t="s">
        <v>40</v>
      </c>
    </row>
    <row r="12" ht="12.0" customHeight="1">
      <c r="A12" s="7" t="s">
        <v>135</v>
      </c>
      <c r="B12">
        <f t="shared" ref="B12:B13" si="3">H36</f>
        <v>0.1666666667</v>
      </c>
      <c r="C12">
        <f t="shared" ref="C12:C13" si="4">1/3</f>
        <v>0.3333333333</v>
      </c>
      <c r="O12">
        <v>2.0</v>
      </c>
      <c r="X12">
        <v>1.0</v>
      </c>
      <c r="Z12">
        <v>1.0</v>
      </c>
      <c r="AA12">
        <v>1.0</v>
      </c>
    </row>
    <row r="13" ht="12.0" customHeight="1">
      <c r="A13" s="2" t="s">
        <v>42</v>
      </c>
      <c r="B13">
        <f t="shared" si="3"/>
        <v>0.1666666667</v>
      </c>
      <c r="C13">
        <f t="shared" si="4"/>
        <v>0.3333333333</v>
      </c>
      <c r="F13">
        <v>0.0</v>
      </c>
      <c r="G13">
        <v>4.0</v>
      </c>
      <c r="H13">
        <v>6.0</v>
      </c>
      <c r="I13">
        <v>1.0</v>
      </c>
      <c r="O13">
        <v>2.0</v>
      </c>
      <c r="X13">
        <v>1.0</v>
      </c>
      <c r="Y13">
        <v>1.0</v>
      </c>
      <c r="Z13">
        <v>1.0</v>
      </c>
    </row>
    <row r="14" ht="12.0" customHeight="1">
      <c r="A14" s="28" t="s">
        <v>43</v>
      </c>
    </row>
    <row r="15" ht="12.0" customHeight="1">
      <c r="A15" s="28" t="s">
        <v>141</v>
      </c>
    </row>
    <row r="16" ht="12.0" customHeight="1">
      <c r="A16" s="2" t="s">
        <v>45</v>
      </c>
      <c r="B16">
        <f t="shared" ref="B16:B19" si="5">H40</f>
        <v>0.1666666667</v>
      </c>
      <c r="C16">
        <f t="shared" ref="C16:C19" si="6">1/3</f>
        <v>0.3333333333</v>
      </c>
      <c r="F16">
        <v>1.0</v>
      </c>
      <c r="G16">
        <v>2.0</v>
      </c>
      <c r="H16">
        <v>6.0</v>
      </c>
      <c r="I16">
        <v>1.0</v>
      </c>
      <c r="O16">
        <v>2.0</v>
      </c>
      <c r="X16">
        <v>1.0</v>
      </c>
      <c r="Y16">
        <v>1.0</v>
      </c>
      <c r="Z16">
        <v>1.0</v>
      </c>
    </row>
    <row r="17" ht="12.0" customHeight="1">
      <c r="A17" s="7" t="s">
        <v>46</v>
      </c>
      <c r="B17">
        <f t="shared" si="5"/>
        <v>0.1666666667</v>
      </c>
      <c r="C17">
        <f t="shared" si="6"/>
        <v>0.3333333333</v>
      </c>
      <c r="O17">
        <v>2.0</v>
      </c>
      <c r="X17">
        <v>1.0</v>
      </c>
      <c r="Z17">
        <v>1.0</v>
      </c>
      <c r="AA17">
        <v>1.0</v>
      </c>
    </row>
    <row r="18" ht="12.0" customHeight="1">
      <c r="A18" s="7" t="s">
        <v>47</v>
      </c>
      <c r="B18">
        <f t="shared" si="5"/>
        <v>0.1666666667</v>
      </c>
      <c r="C18">
        <f t="shared" si="6"/>
        <v>0.3333333333</v>
      </c>
      <c r="O18">
        <v>2.0</v>
      </c>
      <c r="X18">
        <v>1.0</v>
      </c>
      <c r="Z18">
        <v>1.0</v>
      </c>
      <c r="AA18">
        <v>1.0</v>
      </c>
    </row>
    <row r="19" ht="12.0" customHeight="1">
      <c r="A19" s="2" t="s">
        <v>48</v>
      </c>
      <c r="B19">
        <f t="shared" si="5"/>
        <v>0.1666666667</v>
      </c>
      <c r="C19">
        <f t="shared" si="6"/>
        <v>0.3333333333</v>
      </c>
      <c r="F19">
        <v>1.0</v>
      </c>
      <c r="H19">
        <v>6.0</v>
      </c>
      <c r="I19">
        <v>1.0</v>
      </c>
      <c r="J19">
        <v>1.0</v>
      </c>
      <c r="O19">
        <v>2.0</v>
      </c>
      <c r="X19">
        <v>1.0</v>
      </c>
      <c r="Y19">
        <v>1.0</v>
      </c>
      <c r="Z19">
        <v>1.0</v>
      </c>
    </row>
    <row r="20" ht="12.0" customHeight="1"/>
    <row r="21" ht="12.0" customHeight="1"/>
    <row r="22" ht="12.0" customHeight="1"/>
    <row r="23" ht="12.0" customHeight="1"/>
    <row r="24" ht="12.0" customHeight="1">
      <c r="A24" s="1"/>
      <c r="B24" s="1" t="s">
        <v>172</v>
      </c>
      <c r="C24" s="1"/>
      <c r="D24" s="1"/>
      <c r="E24" s="1" t="s">
        <v>173</v>
      </c>
      <c r="F24" s="1"/>
      <c r="G24" s="1"/>
      <c r="H24" s="1"/>
      <c r="P24" t="s">
        <v>190</v>
      </c>
    </row>
    <row r="25" ht="12.0" customHeight="1">
      <c r="A25" s="1"/>
      <c r="B25" s="1" t="s">
        <v>146</v>
      </c>
      <c r="C25" s="1" t="s">
        <v>147</v>
      </c>
      <c r="D25" s="1" t="s">
        <v>148</v>
      </c>
      <c r="E25" s="1" t="s">
        <v>146</v>
      </c>
      <c r="F25" s="1" t="s">
        <v>147</v>
      </c>
      <c r="G25" s="1" t="s">
        <v>148</v>
      </c>
      <c r="H25" s="1" t="s">
        <v>149</v>
      </c>
      <c r="I25" s="1" t="s">
        <v>150</v>
      </c>
      <c r="P25" s="29" t="s">
        <v>167</v>
      </c>
      <c r="Q25" s="29" t="s">
        <v>164</v>
      </c>
    </row>
    <row r="26" ht="12.0" customHeight="1">
      <c r="A26" s="28" t="s">
        <v>31</v>
      </c>
      <c r="O26" s="31" t="s">
        <v>153</v>
      </c>
      <c r="P26" s="32"/>
      <c r="Q26" s="33"/>
    </row>
    <row r="27" ht="12.0" customHeight="1">
      <c r="A27" s="7" t="s">
        <v>32</v>
      </c>
      <c r="B27">
        <v>0.0</v>
      </c>
      <c r="C27">
        <v>6.0</v>
      </c>
      <c r="D27">
        <f>B27/C27</f>
        <v>0</v>
      </c>
      <c r="E27">
        <v>1.0</v>
      </c>
      <c r="F27">
        <v>6.0</v>
      </c>
      <c r="G27">
        <f>E27/F27</f>
        <v>0.1666666667</v>
      </c>
      <c r="H27">
        <f>D27+G27</f>
        <v>0.1666666667</v>
      </c>
      <c r="O27" s="30" t="s">
        <v>152</v>
      </c>
      <c r="P27" s="32"/>
      <c r="Q27" s="33"/>
    </row>
    <row r="28" ht="12.0" customHeight="1">
      <c r="A28" s="28" t="s">
        <v>33</v>
      </c>
      <c r="O28" s="31" t="s">
        <v>155</v>
      </c>
      <c r="P28" s="32"/>
      <c r="Q28" s="33"/>
    </row>
    <row r="29" ht="12.0" customHeight="1">
      <c r="A29" s="28" t="s">
        <v>34</v>
      </c>
      <c r="O29" s="31" t="s">
        <v>157</v>
      </c>
      <c r="P29" s="32"/>
      <c r="Q29" s="33"/>
    </row>
    <row r="30" ht="12.0" customHeight="1">
      <c r="A30" s="7" t="s">
        <v>35</v>
      </c>
      <c r="B30">
        <v>0.0</v>
      </c>
      <c r="C30">
        <v>6.0</v>
      </c>
      <c r="D30">
        <f t="shared" ref="D30:D34" si="7">B30/C30</f>
        <v>0</v>
      </c>
      <c r="E30">
        <v>1.0</v>
      </c>
      <c r="F30">
        <v>6.0</v>
      </c>
      <c r="G30">
        <f t="shared" ref="G30:G34" si="8">E30/F30</f>
        <v>0.1666666667</v>
      </c>
      <c r="H30">
        <f t="shared" ref="H30:H34" si="9">D30+G30</f>
        <v>0.1666666667</v>
      </c>
      <c r="O30" s="30" t="s">
        <v>158</v>
      </c>
      <c r="P30" s="32"/>
      <c r="Q30" s="33"/>
    </row>
    <row r="31" ht="12.0" customHeight="1">
      <c r="A31" s="2" t="s">
        <v>36</v>
      </c>
      <c r="B31">
        <v>1.0</v>
      </c>
      <c r="C31">
        <v>6.0</v>
      </c>
      <c r="D31">
        <f t="shared" si="7"/>
        <v>0.1666666667</v>
      </c>
      <c r="E31">
        <v>0.0</v>
      </c>
      <c r="F31">
        <v>6.0</v>
      </c>
      <c r="G31">
        <f t="shared" si="8"/>
        <v>0</v>
      </c>
      <c r="H31">
        <f t="shared" si="9"/>
        <v>0.1666666667</v>
      </c>
      <c r="O31" s="29" t="s">
        <v>159</v>
      </c>
      <c r="P31" s="32"/>
      <c r="Q31" s="33">
        <v>1.0</v>
      </c>
    </row>
    <row r="32" ht="12.0" customHeight="1">
      <c r="A32" s="2" t="s">
        <v>37</v>
      </c>
      <c r="B32">
        <v>1.0</v>
      </c>
      <c r="C32">
        <v>6.0</v>
      </c>
      <c r="D32">
        <f t="shared" si="7"/>
        <v>0.1666666667</v>
      </c>
      <c r="E32">
        <v>0.0</v>
      </c>
      <c r="F32">
        <v>6.0</v>
      </c>
      <c r="G32">
        <f t="shared" si="8"/>
        <v>0</v>
      </c>
      <c r="H32">
        <f t="shared" si="9"/>
        <v>0.1666666667</v>
      </c>
      <c r="O32" s="29" t="s">
        <v>151</v>
      </c>
      <c r="P32" s="32"/>
      <c r="Q32" s="33">
        <v>1.0</v>
      </c>
    </row>
    <row r="33" ht="12.0" customHeight="1">
      <c r="A33" s="7" t="s">
        <v>38</v>
      </c>
      <c r="B33">
        <v>0.0</v>
      </c>
      <c r="C33">
        <v>6.0</v>
      </c>
      <c r="D33">
        <f t="shared" si="7"/>
        <v>0</v>
      </c>
      <c r="E33">
        <v>1.0</v>
      </c>
      <c r="F33">
        <v>6.0</v>
      </c>
      <c r="G33">
        <f t="shared" si="8"/>
        <v>0.1666666667</v>
      </c>
      <c r="H33">
        <f t="shared" si="9"/>
        <v>0.1666666667</v>
      </c>
      <c r="O33" s="30" t="s">
        <v>160</v>
      </c>
      <c r="P33" s="32"/>
      <c r="Q33" s="33"/>
    </row>
    <row r="34" ht="12.0" customHeight="1">
      <c r="A34" s="2" t="s">
        <v>136</v>
      </c>
      <c r="B34">
        <v>1.0</v>
      </c>
      <c r="C34">
        <v>6.0</v>
      </c>
      <c r="D34">
        <f t="shared" si="7"/>
        <v>0.1666666667</v>
      </c>
      <c r="E34">
        <v>0.0</v>
      </c>
      <c r="F34">
        <v>6.0</v>
      </c>
      <c r="G34">
        <f t="shared" si="8"/>
        <v>0</v>
      </c>
      <c r="H34">
        <f t="shared" si="9"/>
        <v>0.1666666667</v>
      </c>
      <c r="O34" s="29" t="s">
        <v>161</v>
      </c>
      <c r="P34" s="32">
        <v>1.0</v>
      </c>
      <c r="Q34" s="33"/>
    </row>
    <row r="35" ht="12.0" customHeight="1">
      <c r="A35" s="28" t="s">
        <v>40</v>
      </c>
      <c r="O35" s="31" t="s">
        <v>162</v>
      </c>
      <c r="P35" s="32"/>
      <c r="Q35" s="33"/>
    </row>
    <row r="36" ht="12.0" customHeight="1">
      <c r="A36" s="7" t="s">
        <v>135</v>
      </c>
      <c r="B36">
        <v>0.0</v>
      </c>
      <c r="C36">
        <v>6.0</v>
      </c>
      <c r="D36">
        <f t="shared" ref="D36:D37" si="10">B36/C36</f>
        <v>0</v>
      </c>
      <c r="E36">
        <v>1.0</v>
      </c>
      <c r="F36">
        <v>6.0</v>
      </c>
      <c r="G36">
        <f t="shared" ref="G36:G37" si="11">E36/F36</f>
        <v>0.1666666667</v>
      </c>
      <c r="H36">
        <f t="shared" ref="H36:H37" si="12">D36+G36</f>
        <v>0.1666666667</v>
      </c>
      <c r="O36" s="30" t="s">
        <v>163</v>
      </c>
      <c r="P36" s="32"/>
      <c r="Q36" s="33"/>
    </row>
    <row r="37" ht="12.0" customHeight="1">
      <c r="A37" s="2" t="s">
        <v>42</v>
      </c>
      <c r="B37">
        <v>1.0</v>
      </c>
      <c r="C37">
        <v>6.0</v>
      </c>
      <c r="D37">
        <f t="shared" si="10"/>
        <v>0.1666666667</v>
      </c>
      <c r="E37">
        <v>0.0</v>
      </c>
      <c r="F37">
        <v>6.0</v>
      </c>
      <c r="G37">
        <f t="shared" si="11"/>
        <v>0</v>
      </c>
      <c r="H37">
        <f t="shared" si="12"/>
        <v>0.1666666667</v>
      </c>
      <c r="O37" s="29" t="s">
        <v>164</v>
      </c>
      <c r="P37" s="32">
        <v>1.0</v>
      </c>
      <c r="Q37" s="33"/>
    </row>
    <row r="38" ht="12.0" customHeight="1">
      <c r="A38" s="28" t="s">
        <v>43</v>
      </c>
      <c r="O38" s="31" t="s">
        <v>165</v>
      </c>
      <c r="P38" s="32"/>
      <c r="Q38" s="33"/>
    </row>
    <row r="39" ht="12.0" customHeight="1">
      <c r="A39" s="28" t="s">
        <v>141</v>
      </c>
      <c r="O39" s="31" t="s">
        <v>166</v>
      </c>
      <c r="P39" s="32"/>
      <c r="Q39" s="33"/>
    </row>
    <row r="40" ht="12.0" customHeight="1">
      <c r="A40" s="2" t="s">
        <v>45</v>
      </c>
      <c r="B40">
        <v>1.0</v>
      </c>
      <c r="C40">
        <v>6.0</v>
      </c>
      <c r="D40">
        <f t="shared" ref="D40:D43" si="13">B40/C40</f>
        <v>0.1666666667</v>
      </c>
      <c r="E40">
        <v>0.0</v>
      </c>
      <c r="F40">
        <v>6.0</v>
      </c>
      <c r="G40">
        <f t="shared" ref="G40:G43" si="14">E40/F40</f>
        <v>0</v>
      </c>
      <c r="H40">
        <f t="shared" ref="H40:H43" si="15">D40+G40</f>
        <v>0.1666666667</v>
      </c>
      <c r="O40" s="29" t="s">
        <v>167</v>
      </c>
      <c r="P40" s="32"/>
      <c r="Q40" s="33">
        <v>1.0</v>
      </c>
    </row>
    <row r="41" ht="12.0" customHeight="1">
      <c r="A41" s="7" t="s">
        <v>46</v>
      </c>
      <c r="B41">
        <v>0.0</v>
      </c>
      <c r="C41">
        <v>6.0</v>
      </c>
      <c r="D41">
        <f t="shared" si="13"/>
        <v>0</v>
      </c>
      <c r="E41">
        <v>1.0</v>
      </c>
      <c r="F41">
        <v>6.0</v>
      </c>
      <c r="G41">
        <f t="shared" si="14"/>
        <v>0.1666666667</v>
      </c>
      <c r="H41">
        <f t="shared" si="15"/>
        <v>0.1666666667</v>
      </c>
      <c r="O41" s="30" t="s">
        <v>168</v>
      </c>
      <c r="P41" s="32"/>
      <c r="Q41" s="33"/>
    </row>
    <row r="42" ht="12.0" customHeight="1">
      <c r="A42" s="7" t="s">
        <v>47</v>
      </c>
      <c r="B42">
        <v>0.0</v>
      </c>
      <c r="C42">
        <v>6.0</v>
      </c>
      <c r="D42">
        <f t="shared" si="13"/>
        <v>0</v>
      </c>
      <c r="E42">
        <v>1.0</v>
      </c>
      <c r="F42">
        <v>6.0</v>
      </c>
      <c r="G42">
        <f t="shared" si="14"/>
        <v>0.1666666667</v>
      </c>
      <c r="H42">
        <f t="shared" si="15"/>
        <v>0.1666666667</v>
      </c>
      <c r="O42" s="30" t="s">
        <v>169</v>
      </c>
      <c r="P42" s="32"/>
      <c r="Q42" s="33"/>
    </row>
    <row r="43" ht="12.0" customHeight="1">
      <c r="A43" s="2" t="s">
        <v>48</v>
      </c>
      <c r="B43">
        <v>1.0</v>
      </c>
      <c r="C43">
        <v>6.0</v>
      </c>
      <c r="D43">
        <f t="shared" si="13"/>
        <v>0.1666666667</v>
      </c>
      <c r="E43">
        <v>0.0</v>
      </c>
      <c r="F43">
        <v>6.0</v>
      </c>
      <c r="G43">
        <f t="shared" si="14"/>
        <v>0</v>
      </c>
      <c r="H43">
        <f t="shared" si="15"/>
        <v>0.1666666667</v>
      </c>
      <c r="O43" s="29" t="s">
        <v>170</v>
      </c>
      <c r="P43" s="32"/>
      <c r="Q43" s="33">
        <v>1.0</v>
      </c>
    </row>
    <row r="44" ht="12.0" customHeight="1">
      <c r="P44">
        <f t="shared" ref="P44:Q44" si="16">SUM(P26:P43)</f>
        <v>2</v>
      </c>
      <c r="Q44">
        <f t="shared" si="16"/>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7" width="6.0"/>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G27</f>
        <v>0.1666666667</v>
      </c>
      <c r="C3">
        <f>1/6</f>
        <v>0.1666666667</v>
      </c>
      <c r="O3">
        <v>3.0</v>
      </c>
      <c r="Z3">
        <v>1.0</v>
      </c>
      <c r="AA3">
        <v>1.0</v>
      </c>
    </row>
    <row r="4" ht="12.0" customHeight="1">
      <c r="A4" s="28" t="s">
        <v>33</v>
      </c>
    </row>
    <row r="5" ht="12.0" customHeight="1">
      <c r="A5" s="28" t="s">
        <v>34</v>
      </c>
    </row>
    <row r="6" ht="12.0" customHeight="1">
      <c r="A6" s="7" t="s">
        <v>35</v>
      </c>
      <c r="B6">
        <f t="shared" ref="B6:B10" si="1">G30</f>
        <v>0.1666666667</v>
      </c>
      <c r="C6">
        <f t="shared" ref="C6:C10" si="2">1/6</f>
        <v>0.1666666667</v>
      </c>
      <c r="O6">
        <v>3.0</v>
      </c>
      <c r="Z6">
        <v>1.0</v>
      </c>
      <c r="AA6">
        <v>1.0</v>
      </c>
    </row>
    <row r="7" ht="12.0" customHeight="1">
      <c r="A7" s="2" t="s">
        <v>36</v>
      </c>
      <c r="B7">
        <f t="shared" si="1"/>
        <v>0</v>
      </c>
      <c r="C7">
        <f t="shared" si="2"/>
        <v>0.1666666667</v>
      </c>
      <c r="F7">
        <v>1.0</v>
      </c>
      <c r="H7">
        <v>6.0</v>
      </c>
      <c r="I7">
        <v>1.0</v>
      </c>
      <c r="J7">
        <v>1.0</v>
      </c>
      <c r="O7">
        <v>3.0</v>
      </c>
      <c r="Z7">
        <v>1.0</v>
      </c>
    </row>
    <row r="8" ht="12.0" customHeight="1">
      <c r="A8" s="2" t="s">
        <v>37</v>
      </c>
      <c r="B8">
        <f t="shared" si="1"/>
        <v>0</v>
      </c>
      <c r="C8">
        <f t="shared" si="2"/>
        <v>0.1666666667</v>
      </c>
      <c r="F8">
        <v>1.0</v>
      </c>
      <c r="H8">
        <v>6.0</v>
      </c>
      <c r="I8">
        <v>1.0</v>
      </c>
      <c r="J8">
        <v>1.0</v>
      </c>
      <c r="O8">
        <v>3.0</v>
      </c>
      <c r="Z8">
        <v>1.0</v>
      </c>
    </row>
    <row r="9" ht="12.0" customHeight="1">
      <c r="A9" s="7" t="s">
        <v>38</v>
      </c>
      <c r="B9">
        <f t="shared" si="1"/>
        <v>0.1666666667</v>
      </c>
      <c r="C9">
        <f t="shared" si="2"/>
        <v>0.1666666667</v>
      </c>
      <c r="O9">
        <v>3.0</v>
      </c>
      <c r="Z9">
        <v>1.0</v>
      </c>
      <c r="AA9">
        <v>1.0</v>
      </c>
    </row>
    <row r="10" ht="12.0" customHeight="1">
      <c r="A10" s="2" t="s">
        <v>136</v>
      </c>
      <c r="B10">
        <f t="shared" si="1"/>
        <v>0</v>
      </c>
      <c r="C10">
        <f t="shared" si="2"/>
        <v>0.1666666667</v>
      </c>
      <c r="F10">
        <v>1.0</v>
      </c>
      <c r="H10">
        <v>6.0</v>
      </c>
      <c r="I10">
        <v>1.0</v>
      </c>
      <c r="J10">
        <v>1.0</v>
      </c>
      <c r="O10">
        <v>3.0</v>
      </c>
      <c r="Z10">
        <v>1.0</v>
      </c>
    </row>
    <row r="11" ht="12.0" customHeight="1">
      <c r="A11" s="28" t="s">
        <v>40</v>
      </c>
    </row>
    <row r="12" ht="12.0" customHeight="1">
      <c r="A12" s="7" t="s">
        <v>135</v>
      </c>
      <c r="B12">
        <f t="shared" ref="B12:B14" si="3">G36</f>
        <v>0.1666666667</v>
      </c>
      <c r="C12">
        <f t="shared" ref="C12:C14" si="4">1/6</f>
        <v>0.1666666667</v>
      </c>
      <c r="O12">
        <v>3.0</v>
      </c>
      <c r="Z12">
        <v>1.0</v>
      </c>
      <c r="AA12">
        <v>1.0</v>
      </c>
    </row>
    <row r="13" ht="12.0" customHeight="1">
      <c r="A13" s="2" t="s">
        <v>42</v>
      </c>
      <c r="B13">
        <f t="shared" si="3"/>
        <v>0</v>
      </c>
      <c r="C13">
        <f t="shared" si="4"/>
        <v>0.1666666667</v>
      </c>
      <c r="F13">
        <v>1.0</v>
      </c>
      <c r="G13">
        <v>1.0</v>
      </c>
      <c r="H13">
        <v>6.0</v>
      </c>
      <c r="I13">
        <v>1.0</v>
      </c>
      <c r="O13">
        <v>3.0</v>
      </c>
      <c r="Z13">
        <v>1.0</v>
      </c>
    </row>
    <row r="14" ht="12.0" customHeight="1">
      <c r="A14" s="2" t="s">
        <v>43</v>
      </c>
      <c r="B14">
        <f t="shared" si="3"/>
        <v>0</v>
      </c>
      <c r="C14">
        <f t="shared" si="4"/>
        <v>0.1666666667</v>
      </c>
      <c r="F14">
        <v>0.0</v>
      </c>
      <c r="G14">
        <v>5.0</v>
      </c>
      <c r="H14">
        <v>6.0</v>
      </c>
      <c r="I14">
        <v>1.0</v>
      </c>
      <c r="O14">
        <v>3.0</v>
      </c>
      <c r="Z14">
        <v>1.0</v>
      </c>
    </row>
    <row r="15" ht="12.0" customHeight="1">
      <c r="A15" s="28" t="s">
        <v>141</v>
      </c>
    </row>
    <row r="16" ht="12.0" customHeight="1">
      <c r="A16" s="3" t="s">
        <v>45</v>
      </c>
      <c r="B16" t="str">
        <f t="shared" ref="B16:B19" si="5">G40</f>
        <v/>
      </c>
      <c r="C16">
        <f t="shared" ref="C16:C19" si="6">1/6</f>
        <v>0.1666666667</v>
      </c>
      <c r="O16">
        <v>3.0</v>
      </c>
    </row>
    <row r="17" ht="12.0" customHeight="1">
      <c r="A17" s="7" t="s">
        <v>46</v>
      </c>
      <c r="B17">
        <f t="shared" si="5"/>
        <v>0.1666666667</v>
      </c>
      <c r="C17">
        <f t="shared" si="6"/>
        <v>0.1666666667</v>
      </c>
      <c r="O17">
        <v>3.0</v>
      </c>
      <c r="Z17">
        <v>1.0</v>
      </c>
      <c r="AA17">
        <v>1.0</v>
      </c>
    </row>
    <row r="18" ht="12.0" customHeight="1">
      <c r="A18" s="7" t="s">
        <v>47</v>
      </c>
      <c r="B18">
        <f t="shared" si="5"/>
        <v>0.1666666667</v>
      </c>
      <c r="C18">
        <f t="shared" si="6"/>
        <v>0.1666666667</v>
      </c>
      <c r="O18">
        <v>3.0</v>
      </c>
      <c r="Z18">
        <v>1.0</v>
      </c>
      <c r="AA18">
        <v>1.0</v>
      </c>
    </row>
    <row r="19" ht="12.0" customHeight="1">
      <c r="A19" s="2" t="s">
        <v>48</v>
      </c>
      <c r="B19">
        <f t="shared" si="5"/>
        <v>0</v>
      </c>
      <c r="C19">
        <f t="shared" si="6"/>
        <v>0.1666666667</v>
      </c>
      <c r="F19">
        <v>1.0</v>
      </c>
      <c r="H19">
        <v>6.0</v>
      </c>
      <c r="I19">
        <v>1.0</v>
      </c>
      <c r="J19">
        <v>1.0</v>
      </c>
      <c r="O19">
        <v>3.0</v>
      </c>
      <c r="Z19">
        <v>1.0</v>
      </c>
    </row>
    <row r="20" ht="12.0" customHeight="1"/>
    <row r="21" ht="12.0" customHeight="1"/>
    <row r="22" ht="12.0" customHeight="1"/>
    <row r="23" ht="12.0" customHeight="1"/>
    <row r="24" ht="12.0" customHeight="1">
      <c r="A24" s="1"/>
      <c r="B24" s="1" t="s">
        <v>172</v>
      </c>
      <c r="C24" s="1"/>
      <c r="D24" s="1"/>
      <c r="E24" s="1" t="s">
        <v>173</v>
      </c>
      <c r="F24" s="1"/>
      <c r="G24" s="1"/>
      <c r="H24" s="1"/>
      <c r="P24" t="s">
        <v>191</v>
      </c>
    </row>
    <row r="25" ht="12.0" customHeight="1">
      <c r="A25" s="1"/>
      <c r="B25" s="1" t="s">
        <v>146</v>
      </c>
      <c r="C25" s="1" t="s">
        <v>147</v>
      </c>
      <c r="D25" s="1" t="s">
        <v>148</v>
      </c>
      <c r="E25" s="1" t="s">
        <v>146</v>
      </c>
      <c r="F25" s="1" t="s">
        <v>147</v>
      </c>
      <c r="G25" s="1" t="s">
        <v>148</v>
      </c>
      <c r="H25" s="1" t="s">
        <v>149</v>
      </c>
      <c r="I25" s="1" t="s">
        <v>150</v>
      </c>
      <c r="P25" s="29" t="s">
        <v>164</v>
      </c>
      <c r="Q25" s="29" t="s">
        <v>165</v>
      </c>
    </row>
    <row r="26" ht="12.0" customHeight="1">
      <c r="A26" s="28" t="s">
        <v>31</v>
      </c>
      <c r="O26" s="31" t="s">
        <v>153</v>
      </c>
      <c r="P26" s="32"/>
      <c r="Q26" s="33"/>
    </row>
    <row r="27" ht="12.0" customHeight="1">
      <c r="A27" s="7" t="s">
        <v>32</v>
      </c>
      <c r="E27">
        <v>1.0</v>
      </c>
      <c r="F27">
        <v>6.0</v>
      </c>
      <c r="G27">
        <f>E27/F27</f>
        <v>0.1666666667</v>
      </c>
      <c r="O27" s="30" t="s">
        <v>152</v>
      </c>
      <c r="P27" s="32"/>
      <c r="Q27" s="33"/>
    </row>
    <row r="28" ht="12.0" customHeight="1">
      <c r="A28" s="28" t="s">
        <v>33</v>
      </c>
      <c r="O28" s="31" t="s">
        <v>155</v>
      </c>
      <c r="P28" s="32"/>
      <c r="Q28" s="33"/>
    </row>
    <row r="29" ht="12.0" customHeight="1">
      <c r="A29" s="28" t="s">
        <v>34</v>
      </c>
      <c r="O29" s="31" t="s">
        <v>157</v>
      </c>
      <c r="P29" s="32"/>
      <c r="Q29" s="33"/>
    </row>
    <row r="30" ht="12.0" customHeight="1">
      <c r="A30" s="7" t="s">
        <v>35</v>
      </c>
      <c r="E30">
        <v>1.0</v>
      </c>
      <c r="F30">
        <v>6.0</v>
      </c>
      <c r="G30">
        <f t="shared" ref="G30:G34" si="7">E30/F30</f>
        <v>0.1666666667</v>
      </c>
      <c r="O30" s="30" t="s">
        <v>158</v>
      </c>
      <c r="P30" s="32"/>
      <c r="Q30" s="33"/>
    </row>
    <row r="31" ht="12.0" customHeight="1">
      <c r="A31" s="2" t="s">
        <v>36</v>
      </c>
      <c r="E31">
        <v>0.0</v>
      </c>
      <c r="F31">
        <v>6.0</v>
      </c>
      <c r="G31">
        <f t="shared" si="7"/>
        <v>0</v>
      </c>
      <c r="O31" s="29" t="s">
        <v>159</v>
      </c>
      <c r="P31" s="32"/>
      <c r="Q31" s="33">
        <v>1.0</v>
      </c>
    </row>
    <row r="32" ht="12.0" customHeight="1">
      <c r="A32" s="2" t="s">
        <v>37</v>
      </c>
      <c r="E32">
        <v>0.0</v>
      </c>
      <c r="F32">
        <v>6.0</v>
      </c>
      <c r="G32">
        <f t="shared" si="7"/>
        <v>0</v>
      </c>
      <c r="O32" s="29" t="s">
        <v>151</v>
      </c>
      <c r="P32" s="32"/>
      <c r="Q32" s="33">
        <v>1.0</v>
      </c>
    </row>
    <row r="33" ht="12.0" customHeight="1">
      <c r="A33" s="7" t="s">
        <v>38</v>
      </c>
      <c r="E33">
        <v>1.0</v>
      </c>
      <c r="F33">
        <v>6.0</v>
      </c>
      <c r="G33">
        <f t="shared" si="7"/>
        <v>0.1666666667</v>
      </c>
      <c r="O33" s="30" t="s">
        <v>160</v>
      </c>
      <c r="P33" s="32"/>
      <c r="Q33" s="33"/>
    </row>
    <row r="34" ht="12.0" customHeight="1">
      <c r="A34" s="2" t="s">
        <v>136</v>
      </c>
      <c r="E34">
        <v>0.0</v>
      </c>
      <c r="F34">
        <v>6.0</v>
      </c>
      <c r="G34">
        <f t="shared" si="7"/>
        <v>0</v>
      </c>
      <c r="O34" s="29" t="s">
        <v>161</v>
      </c>
      <c r="P34" s="32"/>
      <c r="Q34" s="33">
        <v>1.0</v>
      </c>
      <c r="S34" s="1"/>
    </row>
    <row r="35" ht="12.0" customHeight="1">
      <c r="A35" s="28" t="s">
        <v>40</v>
      </c>
      <c r="O35" s="31" t="s">
        <v>162</v>
      </c>
      <c r="P35" s="32"/>
      <c r="Q35" s="33"/>
    </row>
    <row r="36" ht="12.0" customHeight="1">
      <c r="A36" s="7" t="s">
        <v>135</v>
      </c>
      <c r="E36">
        <v>1.0</v>
      </c>
      <c r="F36">
        <v>6.0</v>
      </c>
      <c r="G36">
        <f t="shared" ref="G36:G38" si="8">E36/F36</f>
        <v>0.1666666667</v>
      </c>
      <c r="O36" s="30" t="s">
        <v>163</v>
      </c>
      <c r="P36" s="32"/>
      <c r="Q36" s="33"/>
    </row>
    <row r="37" ht="12.0" customHeight="1">
      <c r="A37" s="2" t="s">
        <v>42</v>
      </c>
      <c r="E37">
        <v>0.0</v>
      </c>
      <c r="F37">
        <v>6.0</v>
      </c>
      <c r="G37">
        <f t="shared" si="8"/>
        <v>0</v>
      </c>
      <c r="O37" s="29" t="s">
        <v>164</v>
      </c>
      <c r="P37" s="32"/>
      <c r="Q37" s="33">
        <v>1.0</v>
      </c>
    </row>
    <row r="38" ht="12.0" customHeight="1">
      <c r="A38" s="2" t="s">
        <v>43</v>
      </c>
      <c r="E38">
        <v>0.0</v>
      </c>
      <c r="F38">
        <v>6.0</v>
      </c>
      <c r="G38">
        <f t="shared" si="8"/>
        <v>0</v>
      </c>
      <c r="O38" s="29" t="s">
        <v>165</v>
      </c>
      <c r="P38" s="32">
        <v>1.0</v>
      </c>
      <c r="Q38" s="33"/>
    </row>
    <row r="39" ht="12.0" customHeight="1">
      <c r="A39" s="28" t="s">
        <v>141</v>
      </c>
      <c r="O39" s="31" t="s">
        <v>166</v>
      </c>
      <c r="P39" s="32"/>
      <c r="Q39" s="33"/>
    </row>
    <row r="40" ht="12.0" customHeight="1">
      <c r="A40" s="3" t="s">
        <v>45</v>
      </c>
      <c r="E40" s="35"/>
      <c r="F40" s="35"/>
      <c r="G40" s="35"/>
      <c r="O40" s="36" t="s">
        <v>167</v>
      </c>
      <c r="P40" s="32"/>
      <c r="Q40" s="33"/>
    </row>
    <row r="41" ht="12.0" customHeight="1">
      <c r="A41" s="7" t="s">
        <v>46</v>
      </c>
      <c r="E41">
        <v>1.0</v>
      </c>
      <c r="F41">
        <v>6.0</v>
      </c>
      <c r="G41">
        <f t="shared" ref="G41:G43" si="9">E41/F41</f>
        <v>0.1666666667</v>
      </c>
      <c r="O41" s="30" t="s">
        <v>168</v>
      </c>
      <c r="P41" s="32"/>
      <c r="Q41" s="33"/>
    </row>
    <row r="42" ht="12.0" customHeight="1">
      <c r="A42" s="7" t="s">
        <v>47</v>
      </c>
      <c r="E42">
        <v>1.0</v>
      </c>
      <c r="F42">
        <v>6.0</v>
      </c>
      <c r="G42">
        <f t="shared" si="9"/>
        <v>0.1666666667</v>
      </c>
      <c r="O42" s="30" t="s">
        <v>169</v>
      </c>
      <c r="P42" s="32"/>
      <c r="Q42" s="33"/>
    </row>
    <row r="43" ht="12.0" customHeight="1">
      <c r="A43" s="2" t="s">
        <v>48</v>
      </c>
      <c r="E43">
        <v>0.0</v>
      </c>
      <c r="F43">
        <v>6.0</v>
      </c>
      <c r="G43">
        <f t="shared" si="9"/>
        <v>0</v>
      </c>
      <c r="O43" s="29" t="s">
        <v>170</v>
      </c>
      <c r="P43" s="32"/>
      <c r="Q43" s="33">
        <v>1.0</v>
      </c>
    </row>
    <row r="44" ht="12.0" customHeight="1">
      <c r="P44">
        <f t="shared" ref="P44:Q44" si="10">SUM(P26:P43)</f>
        <v>1</v>
      </c>
      <c r="Q44">
        <f t="shared" si="10"/>
        <v>5</v>
      </c>
    </row>
    <row r="45" ht="12.0" customHeight="1">
      <c r="E45" t="s">
        <v>192</v>
      </c>
    </row>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 customWidth="1" min="28" max="29" width="8.86"/>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c r="AB1" t="s">
        <v>28</v>
      </c>
      <c r="AC1" t="s">
        <v>29</v>
      </c>
    </row>
    <row r="2" ht="12.0" customHeight="1">
      <c r="A2" s="3" t="s">
        <v>31</v>
      </c>
      <c r="B2">
        <f t="shared" ref="B2:B3" si="1">H26</f>
        <v>0</v>
      </c>
      <c r="C2">
        <v>0.5</v>
      </c>
      <c r="D2" t="str">
        <f t="shared" ref="D2:D3" si="2">I26</f>
        <v/>
      </c>
      <c r="F2">
        <v>0.0</v>
      </c>
      <c r="G2">
        <v>3.0</v>
      </c>
      <c r="H2">
        <v>4.0</v>
      </c>
      <c r="I2">
        <v>1.0</v>
      </c>
      <c r="O2">
        <v>3.0</v>
      </c>
      <c r="X2">
        <v>1.0</v>
      </c>
      <c r="Z2">
        <v>1.0</v>
      </c>
    </row>
    <row r="3" ht="12.0" customHeight="1">
      <c r="A3" s="3" t="s">
        <v>32</v>
      </c>
      <c r="B3">
        <f t="shared" si="1"/>
        <v>0</v>
      </c>
      <c r="C3">
        <v>0.5</v>
      </c>
      <c r="D3" t="str">
        <f t="shared" si="2"/>
        <v/>
      </c>
      <c r="F3">
        <v>1.0</v>
      </c>
      <c r="H3">
        <v>4.0</v>
      </c>
      <c r="I3">
        <v>1.0</v>
      </c>
      <c r="J3">
        <v>1.0</v>
      </c>
      <c r="O3">
        <v>3.0</v>
      </c>
      <c r="X3">
        <v>1.0</v>
      </c>
      <c r="Z3">
        <v>1.0</v>
      </c>
    </row>
    <row r="4" ht="12.0" customHeight="1">
      <c r="A4" s="28" t="s">
        <v>33</v>
      </c>
    </row>
    <row r="5" ht="12.0" customHeight="1">
      <c r="A5" s="28" t="s">
        <v>34</v>
      </c>
    </row>
    <row r="6" ht="12.0" customHeight="1">
      <c r="A6" s="3" t="s">
        <v>35</v>
      </c>
      <c r="B6">
        <f t="shared" ref="B6:B10" si="3">H30</f>
        <v>0</v>
      </c>
      <c r="C6">
        <v>0.5</v>
      </c>
      <c r="D6" t="str">
        <f t="shared" ref="D6:D10" si="4">I30</f>
        <v/>
      </c>
      <c r="F6">
        <v>1.0</v>
      </c>
      <c r="H6">
        <v>4.0</v>
      </c>
      <c r="I6">
        <v>1.0</v>
      </c>
      <c r="J6">
        <v>1.0</v>
      </c>
      <c r="O6">
        <v>3.0</v>
      </c>
      <c r="X6">
        <v>1.0</v>
      </c>
      <c r="Z6">
        <v>1.0</v>
      </c>
    </row>
    <row r="7" ht="12.0" customHeight="1">
      <c r="A7" s="3" t="s">
        <v>36</v>
      </c>
      <c r="B7">
        <f t="shared" si="3"/>
        <v>0</v>
      </c>
      <c r="C7">
        <v>0.5</v>
      </c>
      <c r="D7" t="str">
        <f t="shared" si="4"/>
        <v/>
      </c>
      <c r="F7">
        <v>1.0</v>
      </c>
      <c r="G7">
        <v>1.0</v>
      </c>
      <c r="H7">
        <v>4.0</v>
      </c>
      <c r="I7">
        <v>1.0</v>
      </c>
      <c r="O7">
        <v>3.0</v>
      </c>
      <c r="X7">
        <v>1.0</v>
      </c>
      <c r="Z7">
        <v>1.0</v>
      </c>
    </row>
    <row r="8" ht="12.0" customHeight="1">
      <c r="A8" s="7" t="s">
        <v>37</v>
      </c>
      <c r="B8">
        <f t="shared" si="3"/>
        <v>0.5</v>
      </c>
      <c r="C8">
        <v>0.5</v>
      </c>
      <c r="D8" t="str">
        <f t="shared" si="4"/>
        <v/>
      </c>
      <c r="O8">
        <v>3.0</v>
      </c>
      <c r="X8">
        <v>1.0</v>
      </c>
      <c r="Y8">
        <v>1.0</v>
      </c>
      <c r="Z8">
        <v>1.0</v>
      </c>
      <c r="AA8">
        <v>1.0</v>
      </c>
    </row>
    <row r="9" ht="12.0" customHeight="1">
      <c r="A9" s="7" t="s">
        <v>38</v>
      </c>
      <c r="B9">
        <f t="shared" si="3"/>
        <v>0.5</v>
      </c>
      <c r="C9">
        <v>0.5</v>
      </c>
      <c r="D9" t="str">
        <f t="shared" si="4"/>
        <v/>
      </c>
      <c r="O9">
        <v>3.0</v>
      </c>
      <c r="X9">
        <v>1.0</v>
      </c>
      <c r="Y9">
        <v>1.0</v>
      </c>
      <c r="Z9">
        <v>1.0</v>
      </c>
      <c r="AA9">
        <v>1.0</v>
      </c>
    </row>
    <row r="10" ht="12.0" customHeight="1">
      <c r="A10" s="7" t="s">
        <v>136</v>
      </c>
      <c r="B10">
        <f t="shared" si="3"/>
        <v>0.25</v>
      </c>
      <c r="C10">
        <v>0.5</v>
      </c>
      <c r="D10">
        <f t="shared" si="4"/>
        <v>1</v>
      </c>
      <c r="O10">
        <v>3.0</v>
      </c>
      <c r="X10">
        <v>1.0</v>
      </c>
      <c r="Y10">
        <v>1.0</v>
      </c>
      <c r="Z10">
        <v>1.0</v>
      </c>
    </row>
    <row r="11" ht="12.0" customHeight="1">
      <c r="A11" s="28" t="s">
        <v>40</v>
      </c>
    </row>
    <row r="12" ht="12.0" customHeight="1">
      <c r="A12" s="7" t="s">
        <v>135</v>
      </c>
      <c r="B12">
        <f t="shared" ref="B12:B19" si="5">H36</f>
        <v>0.25</v>
      </c>
      <c r="C12">
        <v>0.5</v>
      </c>
      <c r="D12">
        <f t="shared" ref="D12:D19" si="6">I36</f>
        <v>1</v>
      </c>
      <c r="O12">
        <v>3.0</v>
      </c>
      <c r="X12">
        <v>1.0</v>
      </c>
      <c r="Z12">
        <v>1.0</v>
      </c>
      <c r="AA12">
        <v>1.0</v>
      </c>
    </row>
    <row r="13" ht="12.0" customHeight="1">
      <c r="A13" s="7" t="s">
        <v>42</v>
      </c>
      <c r="B13">
        <f t="shared" si="5"/>
        <v>0.5</v>
      </c>
      <c r="C13">
        <v>0.5</v>
      </c>
      <c r="D13" t="str">
        <f t="shared" si="6"/>
        <v/>
      </c>
      <c r="O13">
        <v>3.0</v>
      </c>
      <c r="X13">
        <v>1.0</v>
      </c>
      <c r="Y13">
        <v>1.0</v>
      </c>
      <c r="Z13">
        <v>1.0</v>
      </c>
      <c r="AA13">
        <v>1.0</v>
      </c>
    </row>
    <row r="14" ht="12.0" customHeight="1">
      <c r="A14" s="2" t="s">
        <v>43</v>
      </c>
      <c r="B14">
        <f t="shared" si="5"/>
        <v>0.125</v>
      </c>
      <c r="C14">
        <v>0.5</v>
      </c>
      <c r="D14">
        <f t="shared" si="6"/>
        <v>1</v>
      </c>
      <c r="O14">
        <v>3.0</v>
      </c>
      <c r="X14">
        <v>1.0</v>
      </c>
      <c r="Z14">
        <v>1.0</v>
      </c>
      <c r="AC14">
        <v>1.0</v>
      </c>
    </row>
    <row r="15" ht="12.0" customHeight="1">
      <c r="A15" s="2" t="s">
        <v>141</v>
      </c>
      <c r="B15">
        <f t="shared" si="5"/>
        <v>0.125</v>
      </c>
      <c r="C15">
        <v>0.25</v>
      </c>
      <c r="D15" t="str">
        <f t="shared" si="6"/>
        <v/>
      </c>
      <c r="G15">
        <v>6.0</v>
      </c>
      <c r="H15">
        <v>6.0</v>
      </c>
      <c r="I15">
        <v>1.0</v>
      </c>
      <c r="O15">
        <v>1.0</v>
      </c>
      <c r="X15">
        <v>1.0</v>
      </c>
      <c r="Z15">
        <v>1.0</v>
      </c>
      <c r="AB15">
        <v>1.0</v>
      </c>
    </row>
    <row r="16" ht="12.0" customHeight="1">
      <c r="A16" s="2" t="s">
        <v>45</v>
      </c>
      <c r="B16">
        <f t="shared" si="5"/>
        <v>0.125</v>
      </c>
      <c r="C16">
        <v>0.5</v>
      </c>
      <c r="D16">
        <f t="shared" si="6"/>
        <v>1</v>
      </c>
      <c r="O16">
        <v>3.0</v>
      </c>
      <c r="X16">
        <v>1.0</v>
      </c>
      <c r="Z16">
        <v>1.0</v>
      </c>
      <c r="AC16">
        <v>1.0</v>
      </c>
    </row>
    <row r="17" ht="12.0" customHeight="1">
      <c r="A17" s="2" t="s">
        <v>46</v>
      </c>
      <c r="B17">
        <f t="shared" si="5"/>
        <v>0.25</v>
      </c>
      <c r="C17">
        <v>0.5</v>
      </c>
      <c r="D17" t="str">
        <f t="shared" si="6"/>
        <v/>
      </c>
      <c r="O17">
        <v>3.0</v>
      </c>
      <c r="X17">
        <v>1.0</v>
      </c>
      <c r="Z17">
        <v>1.0</v>
      </c>
      <c r="AB17">
        <v>1.0</v>
      </c>
      <c r="AC17">
        <v>1.0</v>
      </c>
    </row>
    <row r="18" ht="12.0" customHeight="1">
      <c r="A18" s="2" t="s">
        <v>47</v>
      </c>
      <c r="B18">
        <f t="shared" si="5"/>
        <v>0.25</v>
      </c>
      <c r="C18">
        <v>0.5</v>
      </c>
      <c r="D18" t="str">
        <f t="shared" si="6"/>
        <v/>
      </c>
      <c r="O18">
        <v>3.0</v>
      </c>
      <c r="X18">
        <v>1.0</v>
      </c>
      <c r="Z18">
        <v>1.0</v>
      </c>
      <c r="AB18">
        <v>1.0</v>
      </c>
      <c r="AC18">
        <v>1.0</v>
      </c>
    </row>
    <row r="19" ht="12.0" customHeight="1">
      <c r="A19" s="2" t="s">
        <v>48</v>
      </c>
      <c r="B19">
        <f t="shared" si="5"/>
        <v>0.125</v>
      </c>
      <c r="C19">
        <v>0.5</v>
      </c>
      <c r="D19">
        <f t="shared" si="6"/>
        <v>1</v>
      </c>
      <c r="O19">
        <v>3.0</v>
      </c>
      <c r="X19">
        <v>1.0</v>
      </c>
      <c r="Z19">
        <v>1.0</v>
      </c>
      <c r="AB19" s="1">
        <v>1.0</v>
      </c>
      <c r="AC19" s="1"/>
    </row>
    <row r="20" ht="12.0" customHeight="1">
      <c r="F20" t="s">
        <v>193</v>
      </c>
    </row>
    <row r="21" ht="12.0" customHeight="1"/>
    <row r="22" ht="12.0" customHeight="1"/>
    <row r="23" ht="12.0" customHeight="1"/>
    <row r="24" ht="12.0" customHeight="1">
      <c r="A24" s="1"/>
      <c r="B24" s="1" t="s">
        <v>172</v>
      </c>
      <c r="C24" s="1"/>
      <c r="D24" s="1"/>
      <c r="E24" s="1" t="s">
        <v>173</v>
      </c>
      <c r="F24" s="1"/>
      <c r="G24" s="1"/>
      <c r="H24" s="1"/>
      <c r="P24" t="s">
        <v>194</v>
      </c>
      <c r="V24" t="s">
        <v>195</v>
      </c>
    </row>
    <row r="25" ht="12.0" customHeight="1">
      <c r="A25" s="1"/>
      <c r="B25" s="1" t="s">
        <v>146</v>
      </c>
      <c r="C25" s="1" t="s">
        <v>147</v>
      </c>
      <c r="D25" s="1" t="s">
        <v>148</v>
      </c>
      <c r="E25" s="1" t="s">
        <v>146</v>
      </c>
      <c r="F25" s="1" t="s">
        <v>147</v>
      </c>
      <c r="G25" s="1" t="s">
        <v>148</v>
      </c>
      <c r="H25" s="1" t="s">
        <v>149</v>
      </c>
      <c r="I25" s="1" t="s">
        <v>150</v>
      </c>
      <c r="P25" s="31"/>
      <c r="Q25" s="29" t="s">
        <v>166</v>
      </c>
      <c r="V25" s="36" t="s">
        <v>159</v>
      </c>
      <c r="W25" s="36" t="s">
        <v>153</v>
      </c>
    </row>
    <row r="26" ht="12.0" customHeight="1">
      <c r="A26" s="3" t="s">
        <v>31</v>
      </c>
      <c r="B26">
        <v>0.0</v>
      </c>
      <c r="C26">
        <v>4.0</v>
      </c>
      <c r="D26">
        <f t="shared" ref="D26:D27" si="7">B26/C26</f>
        <v>0</v>
      </c>
      <c r="E26">
        <v>0.0</v>
      </c>
      <c r="F26">
        <v>4.0</v>
      </c>
      <c r="G26">
        <f t="shared" ref="G26:G27" si="8">E26/F26</f>
        <v>0</v>
      </c>
      <c r="H26">
        <f t="shared" ref="H26:H27" si="9">D26+G26</f>
        <v>0</v>
      </c>
      <c r="O26" s="36" t="s">
        <v>153</v>
      </c>
      <c r="P26" s="32"/>
      <c r="Q26" s="33"/>
      <c r="U26" s="36" t="s">
        <v>153</v>
      </c>
      <c r="V26" s="32">
        <v>1.0</v>
      </c>
      <c r="W26" s="33"/>
    </row>
    <row r="27" ht="12.0" customHeight="1">
      <c r="A27" s="3" t="s">
        <v>32</v>
      </c>
      <c r="B27">
        <v>0.0</v>
      </c>
      <c r="C27">
        <v>4.0</v>
      </c>
      <c r="D27">
        <f t="shared" si="7"/>
        <v>0</v>
      </c>
      <c r="E27">
        <v>0.0</v>
      </c>
      <c r="F27">
        <v>4.0</v>
      </c>
      <c r="G27">
        <f t="shared" si="8"/>
        <v>0</v>
      </c>
      <c r="H27">
        <f t="shared" si="9"/>
        <v>0</v>
      </c>
      <c r="O27" s="36" t="s">
        <v>152</v>
      </c>
      <c r="P27" s="32"/>
      <c r="Q27" s="33"/>
      <c r="U27" s="36" t="s">
        <v>152</v>
      </c>
      <c r="V27" s="32"/>
      <c r="W27" s="33">
        <v>1.0</v>
      </c>
    </row>
    <row r="28" ht="12.0" customHeight="1">
      <c r="A28" s="28" t="s">
        <v>33</v>
      </c>
      <c r="O28" s="31" t="s">
        <v>155</v>
      </c>
      <c r="P28" s="32"/>
      <c r="Q28" s="33"/>
      <c r="U28" s="31" t="s">
        <v>155</v>
      </c>
      <c r="V28" s="32"/>
      <c r="W28" s="33"/>
    </row>
    <row r="29" ht="12.0" customHeight="1">
      <c r="A29" s="28" t="s">
        <v>34</v>
      </c>
      <c r="O29" s="31" t="s">
        <v>157</v>
      </c>
      <c r="P29" s="32"/>
      <c r="Q29" s="33"/>
      <c r="U29" s="31" t="s">
        <v>157</v>
      </c>
      <c r="V29" s="32"/>
      <c r="W29" s="33"/>
    </row>
    <row r="30" ht="12.0" customHeight="1">
      <c r="A30" s="3" t="s">
        <v>35</v>
      </c>
      <c r="B30">
        <v>0.0</v>
      </c>
      <c r="C30">
        <v>4.0</v>
      </c>
      <c r="D30">
        <f t="shared" ref="D30:D34" si="10">B30/C30</f>
        <v>0</v>
      </c>
      <c r="E30">
        <v>0.0</v>
      </c>
      <c r="F30">
        <v>4.0</v>
      </c>
      <c r="G30">
        <f t="shared" ref="G30:G34" si="11">E30/F30</f>
        <v>0</v>
      </c>
      <c r="H30">
        <f t="shared" ref="H30:H34" si="12">D30+G30</f>
        <v>0</v>
      </c>
      <c r="O30" s="36" t="s">
        <v>158</v>
      </c>
      <c r="P30" s="32"/>
      <c r="Q30" s="33"/>
      <c r="U30" s="36" t="s">
        <v>158</v>
      </c>
      <c r="V30" s="32"/>
      <c r="W30" s="33">
        <v>1.0</v>
      </c>
    </row>
    <row r="31" ht="12.0" customHeight="1">
      <c r="A31" s="3" t="s">
        <v>36</v>
      </c>
      <c r="B31">
        <v>0.0</v>
      </c>
      <c r="C31">
        <v>4.0</v>
      </c>
      <c r="D31">
        <f t="shared" si="10"/>
        <v>0</v>
      </c>
      <c r="E31">
        <v>0.0</v>
      </c>
      <c r="F31">
        <v>4.0</v>
      </c>
      <c r="G31">
        <f t="shared" si="11"/>
        <v>0</v>
      </c>
      <c r="H31">
        <f t="shared" si="12"/>
        <v>0</v>
      </c>
      <c r="O31" s="36" t="s">
        <v>159</v>
      </c>
      <c r="P31" s="32"/>
      <c r="Q31" s="33"/>
      <c r="U31" s="36" t="s">
        <v>159</v>
      </c>
      <c r="V31" s="32"/>
      <c r="W31" s="33">
        <v>1.0</v>
      </c>
    </row>
    <row r="32" ht="12.0" customHeight="1">
      <c r="A32" s="7" t="s">
        <v>37</v>
      </c>
      <c r="B32">
        <v>1.0</v>
      </c>
      <c r="C32">
        <v>4.0</v>
      </c>
      <c r="D32">
        <f t="shared" si="10"/>
        <v>0.25</v>
      </c>
      <c r="E32">
        <v>1.0</v>
      </c>
      <c r="F32">
        <v>4.0</v>
      </c>
      <c r="G32">
        <f t="shared" si="11"/>
        <v>0.25</v>
      </c>
      <c r="H32">
        <f t="shared" si="12"/>
        <v>0.5</v>
      </c>
      <c r="O32" s="37" t="s">
        <v>151</v>
      </c>
      <c r="P32" s="32"/>
      <c r="Q32" s="33"/>
      <c r="U32" s="37" t="s">
        <v>151</v>
      </c>
      <c r="V32" s="32"/>
      <c r="W32" s="33"/>
    </row>
    <row r="33" ht="12.0" customHeight="1">
      <c r="A33" s="7" t="s">
        <v>38</v>
      </c>
      <c r="B33">
        <v>1.0</v>
      </c>
      <c r="C33">
        <v>4.0</v>
      </c>
      <c r="D33">
        <f t="shared" si="10"/>
        <v>0.25</v>
      </c>
      <c r="E33">
        <v>1.0</v>
      </c>
      <c r="F33">
        <v>4.0</v>
      </c>
      <c r="G33">
        <f t="shared" si="11"/>
        <v>0.25</v>
      </c>
      <c r="H33">
        <f t="shared" si="12"/>
        <v>0.5</v>
      </c>
      <c r="O33" s="37" t="s">
        <v>160</v>
      </c>
      <c r="P33" s="32"/>
      <c r="Q33" s="33"/>
      <c r="U33" s="37" t="s">
        <v>160</v>
      </c>
      <c r="V33" s="32"/>
      <c r="W33" s="33"/>
    </row>
    <row r="34" ht="12.0" customHeight="1">
      <c r="A34" s="7" t="s">
        <v>136</v>
      </c>
      <c r="B34">
        <v>1.0</v>
      </c>
      <c r="C34">
        <v>4.0</v>
      </c>
      <c r="D34">
        <f t="shared" si="10"/>
        <v>0.25</v>
      </c>
      <c r="E34" s="38"/>
      <c r="F34">
        <v>4.0</v>
      </c>
      <c r="G34">
        <f t="shared" si="11"/>
        <v>0</v>
      </c>
      <c r="H34">
        <f t="shared" si="12"/>
        <v>0.25</v>
      </c>
      <c r="I34">
        <v>1.0</v>
      </c>
      <c r="O34" s="37" t="s">
        <v>161</v>
      </c>
      <c r="P34" s="32"/>
      <c r="Q34" s="33"/>
      <c r="U34" s="37" t="s">
        <v>161</v>
      </c>
      <c r="V34" s="32"/>
      <c r="W34" s="33"/>
    </row>
    <row r="35" ht="12.0" customHeight="1">
      <c r="A35" s="28" t="s">
        <v>40</v>
      </c>
      <c r="O35" s="31" t="s">
        <v>162</v>
      </c>
      <c r="P35" s="32"/>
      <c r="Q35" s="33"/>
      <c r="U35" s="31" t="s">
        <v>162</v>
      </c>
      <c r="V35" s="32"/>
      <c r="W35" s="33"/>
    </row>
    <row r="36" ht="12.0" customHeight="1">
      <c r="A36" s="7" t="s">
        <v>135</v>
      </c>
      <c r="B36" s="38"/>
      <c r="C36">
        <v>4.0</v>
      </c>
      <c r="D36">
        <f t="shared" ref="D36:D43" si="13">B36/C36</f>
        <v>0</v>
      </c>
      <c r="E36">
        <v>1.0</v>
      </c>
      <c r="F36">
        <v>4.0</v>
      </c>
      <c r="G36">
        <f t="shared" ref="G36:G38" si="14">E36/F36</f>
        <v>0.25</v>
      </c>
      <c r="H36">
        <f t="shared" ref="H36:H43" si="15">D36+G36</f>
        <v>0.25</v>
      </c>
      <c r="I36">
        <v>1.0</v>
      </c>
      <c r="O36" s="37" t="s">
        <v>163</v>
      </c>
      <c r="P36" s="32"/>
      <c r="Q36" s="33"/>
      <c r="U36" s="37" t="s">
        <v>163</v>
      </c>
      <c r="V36" s="32"/>
      <c r="W36" s="33"/>
    </row>
    <row r="37" ht="12.0" customHeight="1">
      <c r="A37" s="7" t="s">
        <v>42</v>
      </c>
      <c r="B37">
        <v>1.0</v>
      </c>
      <c r="C37">
        <v>4.0</v>
      </c>
      <c r="D37">
        <f t="shared" si="13"/>
        <v>0.25</v>
      </c>
      <c r="E37">
        <v>1.0</v>
      </c>
      <c r="F37">
        <v>4.0</v>
      </c>
      <c r="G37">
        <f t="shared" si="14"/>
        <v>0.25</v>
      </c>
      <c r="H37">
        <f t="shared" si="15"/>
        <v>0.5</v>
      </c>
      <c r="O37" s="37" t="s">
        <v>164</v>
      </c>
      <c r="P37" s="32"/>
      <c r="Q37" s="33"/>
      <c r="U37" s="37" t="s">
        <v>164</v>
      </c>
      <c r="V37" s="32"/>
      <c r="W37" s="33"/>
    </row>
    <row r="38" ht="12.0" customHeight="1">
      <c r="A38" s="2" t="s">
        <v>43</v>
      </c>
      <c r="B38" s="38"/>
      <c r="C38">
        <v>4.0</v>
      </c>
      <c r="D38">
        <f t="shared" si="13"/>
        <v>0</v>
      </c>
      <c r="E38">
        <v>0.5</v>
      </c>
      <c r="F38">
        <v>4.0</v>
      </c>
      <c r="G38">
        <f t="shared" si="14"/>
        <v>0.125</v>
      </c>
      <c r="H38">
        <f t="shared" si="15"/>
        <v>0.125</v>
      </c>
      <c r="I38">
        <v>1.0</v>
      </c>
      <c r="O38" s="29" t="s">
        <v>165</v>
      </c>
      <c r="P38" s="32"/>
      <c r="Q38" s="33"/>
      <c r="U38" s="29" t="s">
        <v>165</v>
      </c>
      <c r="V38" s="32"/>
      <c r="W38" s="33"/>
    </row>
    <row r="39" ht="12.0" customHeight="1">
      <c r="A39" s="2" t="s">
        <v>141</v>
      </c>
      <c r="B39">
        <v>0.5</v>
      </c>
      <c r="C39">
        <v>4.0</v>
      </c>
      <c r="D39">
        <f t="shared" si="13"/>
        <v>0.125</v>
      </c>
      <c r="E39" s="38"/>
      <c r="F39" s="38"/>
      <c r="G39" s="38"/>
      <c r="H39">
        <f t="shared" si="15"/>
        <v>0.125</v>
      </c>
      <c r="O39" s="29" t="s">
        <v>166</v>
      </c>
      <c r="P39" s="32"/>
      <c r="Q39" s="33">
        <v>6.0</v>
      </c>
      <c r="U39" s="31" t="s">
        <v>166</v>
      </c>
      <c r="V39" s="32"/>
      <c r="W39" s="33"/>
    </row>
    <row r="40" ht="12.0" customHeight="1">
      <c r="A40" s="2" t="s">
        <v>45</v>
      </c>
      <c r="B40" s="38"/>
      <c r="C40">
        <v>4.0</v>
      </c>
      <c r="D40">
        <f t="shared" si="13"/>
        <v>0</v>
      </c>
      <c r="E40">
        <v>0.5</v>
      </c>
      <c r="F40">
        <v>4.0</v>
      </c>
      <c r="G40">
        <f t="shared" ref="G40:G43" si="16">E40/F40</f>
        <v>0.125</v>
      </c>
      <c r="H40">
        <f t="shared" si="15"/>
        <v>0.125</v>
      </c>
      <c r="I40">
        <v>1.0</v>
      </c>
      <c r="O40" s="29" t="s">
        <v>167</v>
      </c>
      <c r="P40" s="32"/>
      <c r="Q40" s="33"/>
      <c r="U40" s="29" t="s">
        <v>167</v>
      </c>
      <c r="V40" s="32"/>
      <c r="W40" s="33"/>
    </row>
    <row r="41" ht="12.0" customHeight="1">
      <c r="A41" s="2" t="s">
        <v>46</v>
      </c>
      <c r="B41">
        <v>0.5</v>
      </c>
      <c r="C41">
        <v>4.0</v>
      </c>
      <c r="D41">
        <f t="shared" si="13"/>
        <v>0.125</v>
      </c>
      <c r="E41">
        <v>0.5</v>
      </c>
      <c r="F41">
        <v>4.0</v>
      </c>
      <c r="G41">
        <f t="shared" si="16"/>
        <v>0.125</v>
      </c>
      <c r="H41">
        <f t="shared" si="15"/>
        <v>0.25</v>
      </c>
      <c r="O41" s="29" t="s">
        <v>168</v>
      </c>
      <c r="P41" s="32"/>
      <c r="Q41" s="33"/>
      <c r="U41" s="29" t="s">
        <v>168</v>
      </c>
      <c r="V41" s="32"/>
      <c r="W41" s="33"/>
    </row>
    <row r="42" ht="12.0" customHeight="1">
      <c r="A42" s="2" t="s">
        <v>47</v>
      </c>
      <c r="B42">
        <v>0.5</v>
      </c>
      <c r="C42">
        <v>4.0</v>
      </c>
      <c r="D42">
        <f t="shared" si="13"/>
        <v>0.125</v>
      </c>
      <c r="E42">
        <v>0.5</v>
      </c>
      <c r="F42">
        <v>4.0</v>
      </c>
      <c r="G42">
        <f t="shared" si="16"/>
        <v>0.125</v>
      </c>
      <c r="H42">
        <f t="shared" si="15"/>
        <v>0.25</v>
      </c>
      <c r="O42" s="29" t="s">
        <v>169</v>
      </c>
      <c r="P42" s="32"/>
      <c r="Q42" s="33"/>
      <c r="U42" s="29" t="s">
        <v>169</v>
      </c>
      <c r="V42" s="32"/>
      <c r="W42" s="33"/>
    </row>
    <row r="43" ht="12.0" customHeight="1">
      <c r="A43" s="2" t="s">
        <v>48</v>
      </c>
      <c r="B43">
        <v>0.5</v>
      </c>
      <c r="C43">
        <v>4.0</v>
      </c>
      <c r="D43">
        <f t="shared" si="13"/>
        <v>0.125</v>
      </c>
      <c r="E43" s="38"/>
      <c r="F43">
        <v>4.0</v>
      </c>
      <c r="G43">
        <f t="shared" si="16"/>
        <v>0</v>
      </c>
      <c r="H43">
        <f t="shared" si="15"/>
        <v>0.125</v>
      </c>
      <c r="I43">
        <v>1.0</v>
      </c>
      <c r="O43" s="29" t="s">
        <v>170</v>
      </c>
      <c r="P43" s="32"/>
      <c r="Q43" s="33"/>
      <c r="U43" s="29" t="s">
        <v>170</v>
      </c>
      <c r="V43" s="32"/>
      <c r="W43" s="33"/>
    </row>
    <row r="44" ht="12.0" customHeight="1">
      <c r="P44">
        <f t="shared" ref="P44:Q44" si="17">SUM(P26:P43)</f>
        <v>0</v>
      </c>
      <c r="Q44">
        <f t="shared" si="17"/>
        <v>6</v>
      </c>
      <c r="V44">
        <f t="shared" ref="V44:W44" si="18">SUM(V26:V43)</f>
        <v>1</v>
      </c>
      <c r="W44">
        <f t="shared" si="18"/>
        <v>3</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 customWidth="1" min="28" max="29" width="8.86"/>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c r="AB1" t="s">
        <v>28</v>
      </c>
      <c r="AC1" t="s">
        <v>29</v>
      </c>
    </row>
    <row r="2" ht="12.0" customHeight="1">
      <c r="A2" s="3" t="s">
        <v>31</v>
      </c>
      <c r="B2">
        <f t="shared" ref="B2:B3" si="1">G26</f>
        <v>0.125</v>
      </c>
      <c r="C2">
        <v>0.25</v>
      </c>
      <c r="D2" t="str">
        <f t="shared" ref="D2:D3" si="2">I26</f>
        <v/>
      </c>
      <c r="O2">
        <v>2.0</v>
      </c>
      <c r="Z2">
        <v>1.0</v>
      </c>
      <c r="AC2">
        <v>1.0</v>
      </c>
    </row>
    <row r="3" ht="12.0" customHeight="1">
      <c r="A3" s="3" t="s">
        <v>32</v>
      </c>
      <c r="B3">
        <f t="shared" si="1"/>
        <v>0.125</v>
      </c>
      <c r="C3">
        <v>0.25</v>
      </c>
      <c r="D3" t="str">
        <f t="shared" si="2"/>
        <v/>
      </c>
      <c r="O3">
        <v>2.0</v>
      </c>
      <c r="Z3">
        <v>1.0</v>
      </c>
      <c r="AC3">
        <v>1.0</v>
      </c>
    </row>
    <row r="4" ht="12.0" customHeight="1">
      <c r="A4" s="28" t="s">
        <v>33</v>
      </c>
    </row>
    <row r="5" ht="12.0" customHeight="1">
      <c r="A5" s="28" t="s">
        <v>34</v>
      </c>
    </row>
    <row r="6" ht="12.0" customHeight="1">
      <c r="A6" s="3" t="s">
        <v>35</v>
      </c>
      <c r="B6">
        <f t="shared" ref="B6:B19" si="3">G30</f>
        <v>0.125</v>
      </c>
      <c r="C6">
        <v>0.25</v>
      </c>
      <c r="D6" t="str">
        <f t="shared" ref="D6:D19" si="4">I30</f>
        <v/>
      </c>
      <c r="O6">
        <v>2.0</v>
      </c>
      <c r="Z6">
        <v>1.0</v>
      </c>
      <c r="AC6">
        <v>1.0</v>
      </c>
    </row>
    <row r="7" ht="12.0" customHeight="1">
      <c r="A7" s="3" t="s">
        <v>36</v>
      </c>
      <c r="B7">
        <f t="shared" si="3"/>
        <v>0.125</v>
      </c>
      <c r="C7">
        <v>0.25</v>
      </c>
      <c r="D7" t="str">
        <f t="shared" si="4"/>
        <v/>
      </c>
      <c r="O7">
        <v>2.0</v>
      </c>
      <c r="Z7">
        <v>1.0</v>
      </c>
      <c r="AC7">
        <v>1.0</v>
      </c>
    </row>
    <row r="8" ht="12.0" customHeight="1">
      <c r="A8" s="7" t="s">
        <v>37</v>
      </c>
      <c r="B8">
        <f t="shared" si="3"/>
        <v>0</v>
      </c>
      <c r="C8">
        <v>0.25</v>
      </c>
      <c r="D8">
        <f t="shared" si="4"/>
        <v>1</v>
      </c>
      <c r="F8">
        <v>0.0</v>
      </c>
      <c r="G8">
        <v>2.0</v>
      </c>
      <c r="H8">
        <v>6.0</v>
      </c>
      <c r="I8">
        <v>1.0</v>
      </c>
      <c r="O8">
        <v>2.0</v>
      </c>
      <c r="Z8">
        <v>1.0</v>
      </c>
    </row>
    <row r="9" ht="12.0" customHeight="1">
      <c r="A9" s="7" t="s">
        <v>38</v>
      </c>
      <c r="B9">
        <f t="shared" si="3"/>
        <v>0</v>
      </c>
      <c r="C9">
        <v>0.25</v>
      </c>
      <c r="D9" t="str">
        <f t="shared" si="4"/>
        <v/>
      </c>
      <c r="F9">
        <v>1.0</v>
      </c>
      <c r="H9">
        <v>6.0</v>
      </c>
      <c r="I9">
        <v>1.0</v>
      </c>
      <c r="J9">
        <v>1.0</v>
      </c>
      <c r="O9">
        <v>2.0</v>
      </c>
      <c r="Z9">
        <v>1.0</v>
      </c>
    </row>
    <row r="10" ht="12.0" customHeight="1">
      <c r="A10" s="7" t="s">
        <v>136</v>
      </c>
      <c r="B10">
        <f t="shared" si="3"/>
        <v>0</v>
      </c>
      <c r="C10">
        <v>0.25</v>
      </c>
      <c r="D10">
        <f t="shared" si="4"/>
        <v>1</v>
      </c>
      <c r="F10">
        <v>1.0</v>
      </c>
      <c r="H10">
        <v>6.0</v>
      </c>
      <c r="I10">
        <v>1.0</v>
      </c>
      <c r="J10">
        <v>1.0</v>
      </c>
      <c r="O10">
        <v>2.0</v>
      </c>
      <c r="Z10">
        <v>1.0</v>
      </c>
    </row>
    <row r="11" ht="12.0" customHeight="1">
      <c r="A11" s="7" t="s">
        <v>40</v>
      </c>
      <c r="B11">
        <f t="shared" si="3"/>
        <v>0</v>
      </c>
      <c r="C11">
        <v>0.25</v>
      </c>
      <c r="D11" t="str">
        <f t="shared" si="4"/>
        <v/>
      </c>
      <c r="F11">
        <v>0.0</v>
      </c>
      <c r="G11">
        <v>2.0</v>
      </c>
      <c r="H11">
        <v>6.0</v>
      </c>
      <c r="I11">
        <v>1.0</v>
      </c>
      <c r="O11">
        <v>2.0</v>
      </c>
      <c r="Z11">
        <v>1.0</v>
      </c>
    </row>
    <row r="12" ht="12.0" customHeight="1">
      <c r="A12" s="7" t="s">
        <v>135</v>
      </c>
      <c r="B12">
        <f t="shared" si="3"/>
        <v>0</v>
      </c>
      <c r="C12">
        <v>0.25</v>
      </c>
      <c r="D12" t="str">
        <f t="shared" si="4"/>
        <v/>
      </c>
      <c r="F12">
        <v>0.0</v>
      </c>
      <c r="H12">
        <v>6.0</v>
      </c>
      <c r="I12">
        <v>1.0</v>
      </c>
      <c r="J12">
        <v>1.0</v>
      </c>
      <c r="O12">
        <v>2.0</v>
      </c>
      <c r="Z12">
        <v>1.0</v>
      </c>
    </row>
    <row r="13" ht="12.0" customHeight="1">
      <c r="A13" s="7" t="s">
        <v>42</v>
      </c>
      <c r="B13">
        <f t="shared" si="3"/>
        <v>0</v>
      </c>
      <c r="C13">
        <v>0.25</v>
      </c>
      <c r="D13" t="str">
        <f t="shared" si="4"/>
        <v/>
      </c>
      <c r="F13">
        <v>0.0</v>
      </c>
      <c r="G13">
        <v>2.0</v>
      </c>
      <c r="H13">
        <v>6.0</v>
      </c>
      <c r="I13">
        <v>1.0</v>
      </c>
      <c r="O13">
        <v>2.0</v>
      </c>
      <c r="Z13">
        <v>1.0</v>
      </c>
    </row>
    <row r="14" ht="12.0" customHeight="1">
      <c r="A14" s="2" t="s">
        <v>43</v>
      </c>
      <c r="B14">
        <f t="shared" si="3"/>
        <v>0</v>
      </c>
      <c r="C14">
        <v>0.25</v>
      </c>
      <c r="D14">
        <f t="shared" si="4"/>
        <v>1</v>
      </c>
      <c r="O14">
        <v>2.0</v>
      </c>
      <c r="Z14">
        <v>1.0</v>
      </c>
    </row>
    <row r="15" ht="12.0" customHeight="1">
      <c r="A15" s="2" t="s">
        <v>141</v>
      </c>
      <c r="B15">
        <f t="shared" si="3"/>
        <v>0.25</v>
      </c>
      <c r="C15">
        <v>0.25</v>
      </c>
      <c r="D15" t="str">
        <f t="shared" si="4"/>
        <v/>
      </c>
      <c r="O15">
        <v>2.0</v>
      </c>
      <c r="Z15">
        <v>1.0</v>
      </c>
      <c r="AA15">
        <v>1.0</v>
      </c>
    </row>
    <row r="16" ht="12.0" customHeight="1">
      <c r="A16" s="2" t="s">
        <v>45</v>
      </c>
      <c r="B16">
        <f t="shared" si="3"/>
        <v>0.25</v>
      </c>
      <c r="C16">
        <v>0.25</v>
      </c>
      <c r="D16" t="str">
        <f t="shared" si="4"/>
        <v/>
      </c>
      <c r="O16">
        <v>2.0</v>
      </c>
      <c r="Z16">
        <v>1.0</v>
      </c>
      <c r="AA16">
        <v>1.0</v>
      </c>
    </row>
    <row r="17" ht="12.0" customHeight="1">
      <c r="A17" s="2" t="s">
        <v>46</v>
      </c>
      <c r="B17">
        <f t="shared" si="3"/>
        <v>0</v>
      </c>
      <c r="C17">
        <v>0.25</v>
      </c>
      <c r="D17">
        <f t="shared" si="4"/>
        <v>1</v>
      </c>
      <c r="O17">
        <v>2.0</v>
      </c>
      <c r="Z17">
        <v>1.0</v>
      </c>
    </row>
    <row r="18" ht="12.0" customHeight="1">
      <c r="A18" s="2" t="s">
        <v>47</v>
      </c>
      <c r="B18">
        <f t="shared" si="3"/>
        <v>0.25</v>
      </c>
      <c r="C18">
        <v>0.25</v>
      </c>
      <c r="D18" t="str">
        <f t="shared" si="4"/>
        <v/>
      </c>
      <c r="O18">
        <v>2.0</v>
      </c>
      <c r="Z18">
        <v>1.0</v>
      </c>
      <c r="AA18">
        <v>1.0</v>
      </c>
    </row>
    <row r="19" ht="12.0" customHeight="1">
      <c r="A19" s="2" t="s">
        <v>48</v>
      </c>
      <c r="B19">
        <f t="shared" si="3"/>
        <v>0.25</v>
      </c>
      <c r="C19">
        <v>0.25</v>
      </c>
      <c r="D19" t="str">
        <f t="shared" si="4"/>
        <v/>
      </c>
      <c r="O19">
        <v>2.0</v>
      </c>
      <c r="Z19">
        <v>1.0</v>
      </c>
      <c r="AA19">
        <v>1.0</v>
      </c>
      <c r="AB19" s="1"/>
      <c r="AC19" s="1"/>
    </row>
    <row r="20" ht="12.0" customHeight="1">
      <c r="F20" t="s">
        <v>196</v>
      </c>
    </row>
    <row r="21" ht="12.0" customHeight="1">
      <c r="F21" t="s">
        <v>197</v>
      </c>
    </row>
    <row r="22" ht="12.0" customHeight="1"/>
    <row r="23" ht="12.0" customHeight="1"/>
    <row r="24" ht="12.0" customHeight="1">
      <c r="A24" s="1"/>
      <c r="B24" s="1" t="s">
        <v>172</v>
      </c>
      <c r="C24" s="1"/>
      <c r="D24" s="1"/>
      <c r="E24" s="1" t="s">
        <v>173</v>
      </c>
      <c r="F24" s="1"/>
      <c r="G24" s="1"/>
      <c r="H24" s="1"/>
      <c r="P24" t="s">
        <v>198</v>
      </c>
      <c r="U24" t="s">
        <v>199</v>
      </c>
    </row>
    <row r="25" ht="12.0" customHeight="1">
      <c r="A25" s="1"/>
      <c r="B25" s="1" t="s">
        <v>146</v>
      </c>
      <c r="C25" s="1" t="s">
        <v>147</v>
      </c>
      <c r="D25" s="1" t="s">
        <v>148</v>
      </c>
      <c r="E25" s="1" t="s">
        <v>146</v>
      </c>
      <c r="F25" s="1" t="s">
        <v>147</v>
      </c>
      <c r="G25" s="1" t="s">
        <v>148</v>
      </c>
      <c r="H25" s="1" t="s">
        <v>149</v>
      </c>
      <c r="I25" s="1" t="s">
        <v>150</v>
      </c>
      <c r="P25" s="37" t="s">
        <v>151</v>
      </c>
      <c r="Q25" s="37" t="s">
        <v>164</v>
      </c>
      <c r="R25" s="37" t="s">
        <v>162</v>
      </c>
      <c r="U25" s="37" t="s">
        <v>151</v>
      </c>
      <c r="V25" s="37" t="s">
        <v>164</v>
      </c>
      <c r="W25" s="37" t="s">
        <v>162</v>
      </c>
    </row>
    <row r="26" ht="12.0" customHeight="1">
      <c r="A26" s="3" t="s">
        <v>31</v>
      </c>
      <c r="E26">
        <v>0.5</v>
      </c>
      <c r="F26">
        <v>4.0</v>
      </c>
      <c r="G26">
        <f t="shared" ref="G26:G27" si="5">E26/F26</f>
        <v>0.125</v>
      </c>
      <c r="H26">
        <f t="shared" ref="H26:H27" si="6">G26</f>
        <v>0.125</v>
      </c>
      <c r="O26" s="36" t="s">
        <v>153</v>
      </c>
      <c r="P26" s="32"/>
      <c r="Q26" s="33"/>
      <c r="R26" s="33"/>
      <c r="T26" s="36" t="s">
        <v>153</v>
      </c>
      <c r="U26" s="32"/>
      <c r="V26" s="33"/>
      <c r="W26" s="33"/>
    </row>
    <row r="27" ht="12.0" customHeight="1">
      <c r="A27" s="3" t="s">
        <v>32</v>
      </c>
      <c r="E27">
        <v>0.5</v>
      </c>
      <c r="F27">
        <v>4.0</v>
      </c>
      <c r="G27">
        <f t="shared" si="5"/>
        <v>0.125</v>
      </c>
      <c r="H27">
        <f t="shared" si="6"/>
        <v>0.125</v>
      </c>
      <c r="O27" s="36" t="s">
        <v>152</v>
      </c>
      <c r="P27" s="32"/>
      <c r="Q27" s="33"/>
      <c r="R27" s="33"/>
      <c r="T27" s="36" t="s">
        <v>152</v>
      </c>
      <c r="U27" s="32"/>
      <c r="V27" s="33"/>
      <c r="W27" s="33"/>
    </row>
    <row r="28" ht="12.0" customHeight="1">
      <c r="A28" s="28" t="s">
        <v>33</v>
      </c>
      <c r="O28" s="31" t="s">
        <v>155</v>
      </c>
      <c r="P28" s="32"/>
      <c r="Q28" s="33"/>
      <c r="R28" s="33"/>
      <c r="T28" s="31" t="s">
        <v>155</v>
      </c>
      <c r="U28" s="32"/>
      <c r="V28" s="33"/>
      <c r="W28" s="33"/>
    </row>
    <row r="29" ht="12.0" customHeight="1">
      <c r="A29" s="28" t="s">
        <v>34</v>
      </c>
      <c r="O29" s="31" t="s">
        <v>157</v>
      </c>
      <c r="P29" s="32"/>
      <c r="Q29" s="33"/>
      <c r="R29" s="33"/>
      <c r="T29" s="31" t="s">
        <v>157</v>
      </c>
      <c r="U29" s="32"/>
      <c r="V29" s="33"/>
      <c r="W29" s="33"/>
    </row>
    <row r="30" ht="12.0" customHeight="1">
      <c r="A30" s="3" t="s">
        <v>35</v>
      </c>
      <c r="E30">
        <v>0.5</v>
      </c>
      <c r="F30">
        <v>4.0</v>
      </c>
      <c r="G30">
        <f t="shared" ref="G30:G43" si="7">E30/F30</f>
        <v>0.125</v>
      </c>
      <c r="H30">
        <f t="shared" ref="H30:H43" si="8">G30</f>
        <v>0.125</v>
      </c>
      <c r="O30" s="36" t="s">
        <v>158</v>
      </c>
      <c r="P30" s="32"/>
      <c r="Q30" s="33"/>
      <c r="R30" s="33"/>
      <c r="T30" s="36" t="s">
        <v>158</v>
      </c>
      <c r="U30" s="32"/>
      <c r="V30" s="33"/>
      <c r="W30" s="33"/>
    </row>
    <row r="31" ht="12.0" customHeight="1">
      <c r="A31" s="3" t="s">
        <v>36</v>
      </c>
      <c r="E31">
        <v>0.5</v>
      </c>
      <c r="F31">
        <v>4.0</v>
      </c>
      <c r="G31">
        <f t="shared" si="7"/>
        <v>0.125</v>
      </c>
      <c r="H31">
        <f t="shared" si="8"/>
        <v>0.125</v>
      </c>
      <c r="O31" s="36" t="s">
        <v>159</v>
      </c>
      <c r="P31" s="32"/>
      <c r="Q31" s="33"/>
      <c r="R31" s="33"/>
      <c r="T31" s="36" t="s">
        <v>159</v>
      </c>
      <c r="U31" s="32"/>
      <c r="V31" s="33"/>
      <c r="W31" s="33"/>
    </row>
    <row r="32" ht="12.0" customHeight="1">
      <c r="A32" s="7" t="s">
        <v>37</v>
      </c>
      <c r="E32" s="34"/>
      <c r="F32">
        <v>4.0</v>
      </c>
      <c r="G32">
        <f t="shared" si="7"/>
        <v>0</v>
      </c>
      <c r="H32">
        <f t="shared" si="8"/>
        <v>0</v>
      </c>
      <c r="I32">
        <v>1.0</v>
      </c>
      <c r="O32" s="37" t="s">
        <v>151</v>
      </c>
      <c r="P32" s="32"/>
      <c r="Q32" s="33">
        <v>1.0</v>
      </c>
      <c r="R32" s="33"/>
      <c r="T32" s="37" t="s">
        <v>151</v>
      </c>
      <c r="U32" s="32"/>
      <c r="V32" s="33"/>
      <c r="W32" s="33"/>
      <c r="Y32" t="s">
        <v>200</v>
      </c>
    </row>
    <row r="33" ht="12.0" customHeight="1">
      <c r="A33" s="7" t="s">
        <v>38</v>
      </c>
      <c r="E33">
        <v>0.0</v>
      </c>
      <c r="F33">
        <v>4.0</v>
      </c>
      <c r="G33">
        <f t="shared" si="7"/>
        <v>0</v>
      </c>
      <c r="H33">
        <f t="shared" si="8"/>
        <v>0</v>
      </c>
      <c r="O33" s="37" t="s">
        <v>160</v>
      </c>
      <c r="P33" s="32"/>
      <c r="Q33" s="33"/>
      <c r="R33" s="33">
        <v>1.0</v>
      </c>
      <c r="T33" s="37" t="s">
        <v>160</v>
      </c>
      <c r="U33" s="32"/>
      <c r="V33" s="33"/>
      <c r="W33" s="33">
        <v>1.0</v>
      </c>
    </row>
    <row r="34" ht="12.0" customHeight="1">
      <c r="A34" s="7" t="s">
        <v>136</v>
      </c>
      <c r="E34" s="34"/>
      <c r="F34">
        <v>4.0</v>
      </c>
      <c r="G34">
        <f t="shared" si="7"/>
        <v>0</v>
      </c>
      <c r="H34">
        <f t="shared" si="8"/>
        <v>0</v>
      </c>
      <c r="I34">
        <v>1.0</v>
      </c>
      <c r="O34" s="37" t="s">
        <v>161</v>
      </c>
      <c r="P34" s="32"/>
      <c r="Q34" s="33"/>
      <c r="R34" s="33">
        <v>1.0</v>
      </c>
      <c r="T34" s="37" t="s">
        <v>161</v>
      </c>
      <c r="U34" s="32"/>
      <c r="V34" s="33"/>
      <c r="W34" s="33">
        <v>1.0</v>
      </c>
    </row>
    <row r="35" ht="12.0" customHeight="1">
      <c r="A35" s="7" t="s">
        <v>40</v>
      </c>
      <c r="E35">
        <v>0.0</v>
      </c>
      <c r="F35">
        <v>4.0</v>
      </c>
      <c r="G35">
        <f t="shared" si="7"/>
        <v>0</v>
      </c>
      <c r="H35">
        <f t="shared" si="8"/>
        <v>0</v>
      </c>
      <c r="O35" s="37" t="s">
        <v>162</v>
      </c>
      <c r="P35" s="32">
        <v>1.0</v>
      </c>
      <c r="Q35" s="33"/>
      <c r="R35" s="33"/>
      <c r="T35" s="37" t="s">
        <v>162</v>
      </c>
      <c r="U35" s="32"/>
      <c r="V35" s="33"/>
      <c r="W35" s="33"/>
    </row>
    <row r="36" ht="12.0" customHeight="1">
      <c r="A36" s="7" t="s">
        <v>135</v>
      </c>
      <c r="E36" s="1">
        <v>0.0</v>
      </c>
      <c r="F36">
        <v>4.0</v>
      </c>
      <c r="G36">
        <f t="shared" si="7"/>
        <v>0</v>
      </c>
      <c r="H36">
        <f t="shared" si="8"/>
        <v>0</v>
      </c>
      <c r="O36" s="37" t="s">
        <v>163</v>
      </c>
      <c r="P36" s="32"/>
      <c r="Q36" s="33">
        <v>1.0</v>
      </c>
      <c r="R36" s="33"/>
      <c r="T36" s="37" t="s">
        <v>163</v>
      </c>
      <c r="U36" s="32"/>
      <c r="V36" s="33"/>
      <c r="W36" s="33">
        <v>1.0</v>
      </c>
    </row>
    <row r="37" ht="12.0" customHeight="1">
      <c r="A37" s="7" t="s">
        <v>42</v>
      </c>
      <c r="E37">
        <v>0.0</v>
      </c>
      <c r="F37">
        <v>4.0</v>
      </c>
      <c r="G37">
        <f t="shared" si="7"/>
        <v>0</v>
      </c>
      <c r="H37">
        <f t="shared" si="8"/>
        <v>0</v>
      </c>
      <c r="O37" s="37" t="s">
        <v>164</v>
      </c>
      <c r="P37" s="32">
        <v>1.0</v>
      </c>
      <c r="Q37" s="33"/>
      <c r="R37" s="33"/>
      <c r="T37" s="37" t="s">
        <v>164</v>
      </c>
      <c r="U37" s="32"/>
      <c r="V37" s="33"/>
      <c r="W37" s="33"/>
    </row>
    <row r="38" ht="12.0" customHeight="1">
      <c r="A38" s="2" t="s">
        <v>43</v>
      </c>
      <c r="E38" s="34"/>
      <c r="F38">
        <v>4.0</v>
      </c>
      <c r="G38">
        <f t="shared" si="7"/>
        <v>0</v>
      </c>
      <c r="H38">
        <f t="shared" si="8"/>
        <v>0</v>
      </c>
      <c r="I38">
        <v>1.0</v>
      </c>
      <c r="O38" s="29" t="s">
        <v>165</v>
      </c>
      <c r="P38" s="32"/>
      <c r="Q38" s="33"/>
      <c r="R38" s="33"/>
      <c r="T38" s="29" t="s">
        <v>165</v>
      </c>
      <c r="U38" s="32"/>
      <c r="V38" s="33"/>
      <c r="W38" s="33"/>
    </row>
    <row r="39" ht="12.0" customHeight="1">
      <c r="A39" s="2" t="s">
        <v>141</v>
      </c>
      <c r="E39">
        <v>1.0</v>
      </c>
      <c r="F39">
        <v>4.0</v>
      </c>
      <c r="G39">
        <f t="shared" si="7"/>
        <v>0.25</v>
      </c>
      <c r="H39">
        <f t="shared" si="8"/>
        <v>0.25</v>
      </c>
      <c r="O39" s="29" t="s">
        <v>166</v>
      </c>
      <c r="P39" s="32"/>
      <c r="Q39" s="33"/>
      <c r="R39" s="33"/>
      <c r="T39" s="29" t="s">
        <v>166</v>
      </c>
      <c r="U39" s="32"/>
      <c r="V39" s="33"/>
      <c r="W39" s="33"/>
    </row>
    <row r="40" ht="12.0" customHeight="1">
      <c r="A40" s="2" t="s">
        <v>45</v>
      </c>
      <c r="E40">
        <v>1.0</v>
      </c>
      <c r="F40">
        <v>4.0</v>
      </c>
      <c r="G40">
        <f t="shared" si="7"/>
        <v>0.25</v>
      </c>
      <c r="H40">
        <f t="shared" si="8"/>
        <v>0.25</v>
      </c>
      <c r="O40" s="29" t="s">
        <v>167</v>
      </c>
      <c r="P40" s="32"/>
      <c r="Q40" s="33"/>
      <c r="R40" s="33"/>
      <c r="T40" s="29" t="s">
        <v>167</v>
      </c>
      <c r="U40" s="32"/>
      <c r="V40" s="33"/>
      <c r="W40" s="33"/>
    </row>
    <row r="41" ht="12.0" customHeight="1">
      <c r="A41" s="2" t="s">
        <v>46</v>
      </c>
      <c r="E41" s="34"/>
      <c r="F41">
        <v>4.0</v>
      </c>
      <c r="G41">
        <f t="shared" si="7"/>
        <v>0</v>
      </c>
      <c r="H41">
        <f t="shared" si="8"/>
        <v>0</v>
      </c>
      <c r="I41">
        <v>1.0</v>
      </c>
      <c r="O41" s="29" t="s">
        <v>168</v>
      </c>
      <c r="P41" s="32"/>
      <c r="Q41" s="33"/>
      <c r="R41" s="33"/>
      <c r="T41" s="29" t="s">
        <v>168</v>
      </c>
      <c r="U41" s="32"/>
      <c r="V41" s="33"/>
      <c r="W41" s="33"/>
    </row>
    <row r="42" ht="12.0" customHeight="1">
      <c r="A42" s="2" t="s">
        <v>47</v>
      </c>
      <c r="E42">
        <v>1.0</v>
      </c>
      <c r="F42">
        <v>4.0</v>
      </c>
      <c r="G42">
        <f t="shared" si="7"/>
        <v>0.25</v>
      </c>
      <c r="H42">
        <f t="shared" si="8"/>
        <v>0.25</v>
      </c>
      <c r="O42" s="29" t="s">
        <v>169</v>
      </c>
      <c r="P42" s="32"/>
      <c r="Q42" s="33"/>
      <c r="R42" s="33"/>
      <c r="T42" s="29" t="s">
        <v>169</v>
      </c>
      <c r="U42" s="32"/>
      <c r="V42" s="33"/>
      <c r="W42" s="33"/>
    </row>
    <row r="43" ht="12.0" customHeight="1">
      <c r="A43" s="2" t="s">
        <v>48</v>
      </c>
      <c r="E43">
        <v>1.0</v>
      </c>
      <c r="F43">
        <v>4.0</v>
      </c>
      <c r="G43">
        <f t="shared" si="7"/>
        <v>0.25</v>
      </c>
      <c r="H43">
        <f t="shared" si="8"/>
        <v>0.25</v>
      </c>
      <c r="O43" s="29" t="s">
        <v>170</v>
      </c>
      <c r="P43" s="32"/>
      <c r="Q43" s="33"/>
      <c r="R43" s="33"/>
      <c r="T43" s="29" t="s">
        <v>170</v>
      </c>
      <c r="U43" s="32"/>
      <c r="V43" s="33"/>
      <c r="W43" s="33"/>
    </row>
    <row r="44" ht="12.0" customHeight="1">
      <c r="P44">
        <f t="shared" ref="P44:R44" si="9">SUM(P26:P43)</f>
        <v>2</v>
      </c>
      <c r="Q44">
        <f t="shared" si="9"/>
        <v>2</v>
      </c>
      <c r="R44">
        <f t="shared" si="9"/>
        <v>2</v>
      </c>
      <c r="U44">
        <f t="shared" ref="U44:W44" si="10">SUM(U26:U43)</f>
        <v>0</v>
      </c>
      <c r="V44">
        <f t="shared" si="10"/>
        <v>0</v>
      </c>
      <c r="W44">
        <f t="shared" si="10"/>
        <v>3</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 customWidth="1" min="28" max="29" width="8.86"/>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c r="AB1" t="s">
        <v>28</v>
      </c>
      <c r="AC1" t="s">
        <v>29</v>
      </c>
    </row>
    <row r="2" ht="12.0" customHeight="1">
      <c r="A2" s="3" t="s">
        <v>31</v>
      </c>
      <c r="B2">
        <f t="shared" ref="B2:B3" si="1">H26</f>
        <v>0</v>
      </c>
      <c r="C2">
        <v>0.2</v>
      </c>
      <c r="D2" t="str">
        <f t="shared" ref="D2:D3" si="2">I26</f>
        <v/>
      </c>
      <c r="F2">
        <v>1.0</v>
      </c>
      <c r="G2">
        <v>2.0</v>
      </c>
      <c r="H2">
        <v>5.0</v>
      </c>
      <c r="I2">
        <v>1.0</v>
      </c>
      <c r="O2">
        <v>3.0</v>
      </c>
      <c r="Z2">
        <v>1.0</v>
      </c>
    </row>
    <row r="3" ht="12.0" customHeight="1">
      <c r="A3" s="3" t="s">
        <v>32</v>
      </c>
      <c r="B3">
        <f t="shared" si="1"/>
        <v>0</v>
      </c>
      <c r="C3">
        <v>0.2</v>
      </c>
      <c r="D3" t="str">
        <f t="shared" si="2"/>
        <v/>
      </c>
      <c r="F3">
        <v>1.0</v>
      </c>
      <c r="H3">
        <v>5.0</v>
      </c>
      <c r="I3">
        <v>1.0</v>
      </c>
      <c r="J3">
        <v>1.0</v>
      </c>
      <c r="O3">
        <v>3.0</v>
      </c>
      <c r="Z3">
        <v>1.0</v>
      </c>
    </row>
    <row r="4" ht="12.0" customHeight="1">
      <c r="A4" s="28" t="s">
        <v>33</v>
      </c>
    </row>
    <row r="5" ht="12.0" customHeight="1">
      <c r="A5" s="3" t="s">
        <v>34</v>
      </c>
      <c r="B5">
        <f t="shared" ref="B5:B19" si="3">H29</f>
        <v>0</v>
      </c>
      <c r="C5">
        <v>0.2</v>
      </c>
      <c r="D5" t="str">
        <f t="shared" ref="D5:D19" si="4">I29</f>
        <v/>
      </c>
      <c r="F5">
        <v>0.0</v>
      </c>
      <c r="G5">
        <v>3.0</v>
      </c>
      <c r="H5">
        <v>5.0</v>
      </c>
      <c r="I5">
        <v>1.0</v>
      </c>
      <c r="O5">
        <v>3.0</v>
      </c>
      <c r="Z5">
        <v>1.0</v>
      </c>
    </row>
    <row r="6" ht="12.0" customHeight="1">
      <c r="A6" s="3" t="s">
        <v>35</v>
      </c>
      <c r="B6">
        <f t="shared" si="3"/>
        <v>0</v>
      </c>
      <c r="C6">
        <v>0.2</v>
      </c>
      <c r="D6" t="str">
        <f t="shared" si="4"/>
        <v/>
      </c>
      <c r="F6">
        <v>1.0</v>
      </c>
      <c r="H6">
        <v>5.0</v>
      </c>
      <c r="I6">
        <v>1.0</v>
      </c>
      <c r="J6">
        <v>1.0</v>
      </c>
      <c r="O6">
        <v>3.0</v>
      </c>
      <c r="Z6">
        <v>1.0</v>
      </c>
    </row>
    <row r="7" ht="12.0" customHeight="1">
      <c r="A7" s="3" t="s">
        <v>36</v>
      </c>
      <c r="B7">
        <f t="shared" si="3"/>
        <v>0</v>
      </c>
      <c r="C7">
        <v>0.2</v>
      </c>
      <c r="D7" t="str">
        <f t="shared" si="4"/>
        <v/>
      </c>
      <c r="F7">
        <v>0.0</v>
      </c>
      <c r="H7">
        <v>5.0</v>
      </c>
      <c r="I7">
        <v>1.0</v>
      </c>
      <c r="J7">
        <v>1.0</v>
      </c>
      <c r="O7">
        <v>3.0</v>
      </c>
      <c r="Z7">
        <v>1.0</v>
      </c>
    </row>
    <row r="8" ht="12.0" customHeight="1">
      <c r="A8" s="7" t="s">
        <v>37</v>
      </c>
      <c r="B8">
        <f t="shared" si="3"/>
        <v>0.1</v>
      </c>
      <c r="C8">
        <v>0.2</v>
      </c>
      <c r="D8" t="str">
        <f t="shared" si="4"/>
        <v/>
      </c>
      <c r="O8">
        <v>3.0</v>
      </c>
      <c r="Z8">
        <v>1.0</v>
      </c>
      <c r="AC8">
        <v>1.0</v>
      </c>
    </row>
    <row r="9" ht="12.0" customHeight="1">
      <c r="A9" s="7" t="s">
        <v>38</v>
      </c>
      <c r="B9">
        <f t="shared" si="3"/>
        <v>0</v>
      </c>
      <c r="C9">
        <v>0.2</v>
      </c>
      <c r="D9">
        <f t="shared" si="4"/>
        <v>1</v>
      </c>
      <c r="O9">
        <v>3.0</v>
      </c>
      <c r="Z9">
        <v>1.0</v>
      </c>
    </row>
    <row r="10" ht="12.0" customHeight="1">
      <c r="A10" s="7" t="s">
        <v>136</v>
      </c>
      <c r="B10">
        <f t="shared" si="3"/>
        <v>0.1</v>
      </c>
      <c r="C10">
        <v>0.2</v>
      </c>
      <c r="D10" t="str">
        <f t="shared" si="4"/>
        <v/>
      </c>
      <c r="O10">
        <v>3.0</v>
      </c>
      <c r="Z10">
        <v>1.0</v>
      </c>
      <c r="AC10">
        <v>1.0</v>
      </c>
    </row>
    <row r="11" ht="12.0" customHeight="1">
      <c r="A11" s="7" t="s">
        <v>40</v>
      </c>
      <c r="B11">
        <f t="shared" si="3"/>
        <v>0.1</v>
      </c>
      <c r="C11">
        <v>0.2</v>
      </c>
      <c r="D11" t="str">
        <f t="shared" si="4"/>
        <v/>
      </c>
      <c r="O11">
        <v>3.0</v>
      </c>
      <c r="Z11">
        <v>1.0</v>
      </c>
      <c r="AC11">
        <v>1.0</v>
      </c>
    </row>
    <row r="12" ht="12.0" customHeight="1">
      <c r="A12" s="7" t="s">
        <v>135</v>
      </c>
      <c r="B12">
        <f t="shared" si="3"/>
        <v>0.1</v>
      </c>
      <c r="C12">
        <v>0.2</v>
      </c>
      <c r="D12" t="str">
        <f t="shared" si="4"/>
        <v/>
      </c>
      <c r="O12">
        <v>3.0</v>
      </c>
      <c r="Z12">
        <v>1.0</v>
      </c>
      <c r="AC12">
        <v>1.0</v>
      </c>
    </row>
    <row r="13" ht="12.0" customHeight="1">
      <c r="A13" s="7" t="s">
        <v>42</v>
      </c>
      <c r="B13">
        <f t="shared" si="3"/>
        <v>0.1</v>
      </c>
      <c r="C13">
        <v>0.2</v>
      </c>
      <c r="D13" t="str">
        <f t="shared" si="4"/>
        <v/>
      </c>
      <c r="O13">
        <v>3.0</v>
      </c>
      <c r="Z13">
        <v>1.0</v>
      </c>
      <c r="AC13">
        <v>1.0</v>
      </c>
    </row>
    <row r="14" ht="12.0" customHeight="1">
      <c r="A14" s="2" t="s">
        <v>43</v>
      </c>
      <c r="B14">
        <f t="shared" si="3"/>
        <v>0.2</v>
      </c>
      <c r="C14">
        <v>0.2</v>
      </c>
      <c r="D14" t="str">
        <f t="shared" si="4"/>
        <v/>
      </c>
      <c r="O14">
        <v>3.0</v>
      </c>
      <c r="Z14">
        <v>1.0</v>
      </c>
      <c r="AA14">
        <v>1.0</v>
      </c>
    </row>
    <row r="15" ht="12.0" customHeight="1">
      <c r="A15" s="2" t="s">
        <v>141</v>
      </c>
      <c r="B15">
        <f t="shared" si="3"/>
        <v>0.2</v>
      </c>
      <c r="C15">
        <v>0.2</v>
      </c>
      <c r="D15" t="str">
        <f t="shared" si="4"/>
        <v/>
      </c>
      <c r="O15">
        <v>3.0</v>
      </c>
      <c r="Z15">
        <v>1.0</v>
      </c>
      <c r="AA15">
        <v>1.0</v>
      </c>
    </row>
    <row r="16" ht="12.0" customHeight="1">
      <c r="A16" s="2" t="s">
        <v>45</v>
      </c>
      <c r="B16">
        <f t="shared" si="3"/>
        <v>0</v>
      </c>
      <c r="C16">
        <v>0.2</v>
      </c>
      <c r="D16">
        <f t="shared" si="4"/>
        <v>1</v>
      </c>
      <c r="O16">
        <v>3.0</v>
      </c>
      <c r="Z16">
        <v>1.0</v>
      </c>
    </row>
    <row r="17" ht="12.0" customHeight="1">
      <c r="A17" s="2" t="s">
        <v>46</v>
      </c>
      <c r="B17">
        <f t="shared" si="3"/>
        <v>0.2</v>
      </c>
      <c r="C17">
        <v>0.2</v>
      </c>
      <c r="D17" t="str">
        <f t="shared" si="4"/>
        <v/>
      </c>
      <c r="O17">
        <v>3.0</v>
      </c>
      <c r="Z17">
        <v>1.0</v>
      </c>
      <c r="AA17">
        <v>1.0</v>
      </c>
    </row>
    <row r="18" ht="12.0" customHeight="1">
      <c r="A18" s="2" t="s">
        <v>47</v>
      </c>
      <c r="B18">
        <f t="shared" si="3"/>
        <v>0.2</v>
      </c>
      <c r="C18">
        <v>0.2</v>
      </c>
      <c r="D18" t="str">
        <f t="shared" si="4"/>
        <v/>
      </c>
      <c r="O18">
        <v>3.0</v>
      </c>
      <c r="Z18">
        <v>1.0</v>
      </c>
      <c r="AA18">
        <v>1.0</v>
      </c>
    </row>
    <row r="19" ht="12.0" customHeight="1">
      <c r="A19" s="2" t="s">
        <v>48</v>
      </c>
      <c r="B19">
        <f t="shared" si="3"/>
        <v>0.2</v>
      </c>
      <c r="C19">
        <v>0.2</v>
      </c>
      <c r="D19" t="str">
        <f t="shared" si="4"/>
        <v/>
      </c>
      <c r="O19">
        <v>3.0</v>
      </c>
      <c r="Z19">
        <v>1.0</v>
      </c>
      <c r="AA19">
        <v>1.0</v>
      </c>
      <c r="AB19" s="1"/>
      <c r="AC19" s="1"/>
    </row>
    <row r="20" ht="12.0" customHeight="1"/>
    <row r="21" ht="12.0" customHeight="1"/>
    <row r="22" ht="12.0" customHeight="1"/>
    <row r="23" ht="12.0" customHeight="1"/>
    <row r="24" ht="12.0" customHeight="1">
      <c r="A24" s="1"/>
      <c r="B24" s="1" t="s">
        <v>172</v>
      </c>
      <c r="C24" s="1"/>
      <c r="D24" s="1"/>
      <c r="E24" s="1" t="s">
        <v>173</v>
      </c>
      <c r="F24" s="1"/>
      <c r="G24" s="1"/>
      <c r="H24" s="1"/>
      <c r="P24" t="s">
        <v>201</v>
      </c>
    </row>
    <row r="25" ht="12.0" customHeight="1">
      <c r="A25" s="1"/>
      <c r="B25" s="1" t="s">
        <v>146</v>
      </c>
      <c r="C25" s="1" t="s">
        <v>147</v>
      </c>
      <c r="D25" s="1" t="s">
        <v>148</v>
      </c>
      <c r="E25" s="1" t="s">
        <v>146</v>
      </c>
      <c r="F25" s="1" t="s">
        <v>147</v>
      </c>
      <c r="G25" s="1" t="s">
        <v>148</v>
      </c>
      <c r="H25" s="1" t="s">
        <v>149</v>
      </c>
      <c r="I25" s="1" t="s">
        <v>150</v>
      </c>
      <c r="P25" s="36" t="s">
        <v>153</v>
      </c>
      <c r="Q25" s="36" t="s">
        <v>157</v>
      </c>
    </row>
    <row r="26" ht="12.0" customHeight="1">
      <c r="A26" s="3" t="s">
        <v>31</v>
      </c>
      <c r="E26">
        <v>0.0</v>
      </c>
      <c r="F26">
        <v>5.0</v>
      </c>
      <c r="G26">
        <f t="shared" ref="G26:G27" si="5">E26/F26</f>
        <v>0</v>
      </c>
      <c r="H26">
        <f t="shared" ref="H26:H27" si="6">G26</f>
        <v>0</v>
      </c>
      <c r="O26" s="36" t="s">
        <v>153</v>
      </c>
      <c r="P26" s="32"/>
      <c r="Q26" s="33">
        <v>1.0</v>
      </c>
    </row>
    <row r="27" ht="12.0" customHeight="1">
      <c r="A27" s="3" t="s">
        <v>32</v>
      </c>
      <c r="E27">
        <v>0.0</v>
      </c>
      <c r="F27">
        <v>5.0</v>
      </c>
      <c r="G27">
        <f t="shared" si="5"/>
        <v>0</v>
      </c>
      <c r="H27">
        <f t="shared" si="6"/>
        <v>0</v>
      </c>
      <c r="O27" s="36" t="s">
        <v>152</v>
      </c>
      <c r="P27" s="32"/>
      <c r="Q27" s="33">
        <v>1.0</v>
      </c>
    </row>
    <row r="28" ht="12.0" customHeight="1">
      <c r="A28" s="28" t="s">
        <v>33</v>
      </c>
      <c r="O28" s="31" t="s">
        <v>155</v>
      </c>
      <c r="P28" s="32"/>
      <c r="Q28" s="33"/>
    </row>
    <row r="29" ht="12.0" customHeight="1">
      <c r="A29" s="3" t="s">
        <v>34</v>
      </c>
      <c r="E29">
        <v>0.0</v>
      </c>
      <c r="F29">
        <v>5.0</v>
      </c>
      <c r="G29">
        <f t="shared" ref="G29:G43" si="7">E29/F29</f>
        <v>0</v>
      </c>
      <c r="H29">
        <f t="shared" ref="H29:H43" si="8">G29</f>
        <v>0</v>
      </c>
      <c r="O29" s="36" t="s">
        <v>157</v>
      </c>
      <c r="P29" s="32">
        <v>1.0</v>
      </c>
      <c r="Q29" s="33"/>
    </row>
    <row r="30" ht="12.0" customHeight="1">
      <c r="A30" s="3" t="s">
        <v>35</v>
      </c>
      <c r="E30">
        <v>0.0</v>
      </c>
      <c r="F30">
        <v>5.0</v>
      </c>
      <c r="G30">
        <f t="shared" si="7"/>
        <v>0</v>
      </c>
      <c r="H30">
        <f t="shared" si="8"/>
        <v>0</v>
      </c>
      <c r="O30" s="36" t="s">
        <v>158</v>
      </c>
      <c r="P30" s="32"/>
      <c r="Q30" s="33">
        <v>1.0</v>
      </c>
    </row>
    <row r="31" ht="12.0" customHeight="1">
      <c r="A31" s="3" t="s">
        <v>36</v>
      </c>
      <c r="E31">
        <v>0.0</v>
      </c>
      <c r="F31">
        <v>5.0</v>
      </c>
      <c r="G31">
        <f t="shared" si="7"/>
        <v>0</v>
      </c>
      <c r="H31">
        <f t="shared" si="8"/>
        <v>0</v>
      </c>
      <c r="O31" s="36" t="s">
        <v>159</v>
      </c>
      <c r="P31" s="32">
        <v>1.0</v>
      </c>
      <c r="Q31" s="33"/>
    </row>
    <row r="32" ht="12.0" customHeight="1">
      <c r="A32" s="7" t="s">
        <v>37</v>
      </c>
      <c r="E32">
        <v>0.5</v>
      </c>
      <c r="F32">
        <v>5.0</v>
      </c>
      <c r="G32">
        <f t="shared" si="7"/>
        <v>0.1</v>
      </c>
      <c r="H32">
        <f t="shared" si="8"/>
        <v>0.1</v>
      </c>
      <c r="O32" s="37" t="s">
        <v>151</v>
      </c>
      <c r="P32" s="32"/>
      <c r="Q32" s="33"/>
    </row>
    <row r="33" ht="12.0" customHeight="1">
      <c r="A33" s="7" t="s">
        <v>38</v>
      </c>
      <c r="E33" s="34"/>
      <c r="F33">
        <v>5.0</v>
      </c>
      <c r="G33">
        <f t="shared" si="7"/>
        <v>0</v>
      </c>
      <c r="H33">
        <f t="shared" si="8"/>
        <v>0</v>
      </c>
      <c r="I33">
        <v>1.0</v>
      </c>
      <c r="O33" s="37" t="s">
        <v>160</v>
      </c>
      <c r="P33" s="32"/>
      <c r="Q33" s="33"/>
    </row>
    <row r="34" ht="12.0" customHeight="1">
      <c r="A34" s="7" t="s">
        <v>136</v>
      </c>
      <c r="E34">
        <v>0.5</v>
      </c>
      <c r="F34">
        <v>5.0</v>
      </c>
      <c r="G34">
        <f t="shared" si="7"/>
        <v>0.1</v>
      </c>
      <c r="H34">
        <f t="shared" si="8"/>
        <v>0.1</v>
      </c>
      <c r="O34" s="37" t="s">
        <v>161</v>
      </c>
      <c r="P34" s="32"/>
      <c r="Q34" s="33"/>
    </row>
    <row r="35" ht="12.0" customHeight="1">
      <c r="A35" s="7" t="s">
        <v>40</v>
      </c>
      <c r="E35">
        <v>0.5</v>
      </c>
      <c r="F35">
        <v>5.0</v>
      </c>
      <c r="G35">
        <f t="shared" si="7"/>
        <v>0.1</v>
      </c>
      <c r="H35">
        <f t="shared" si="8"/>
        <v>0.1</v>
      </c>
      <c r="O35" s="37" t="s">
        <v>162</v>
      </c>
      <c r="P35" s="32"/>
      <c r="Q35" s="33"/>
    </row>
    <row r="36" ht="12.0" customHeight="1">
      <c r="A36" s="7" t="s">
        <v>135</v>
      </c>
      <c r="E36">
        <v>0.5</v>
      </c>
      <c r="F36">
        <v>5.0</v>
      </c>
      <c r="G36">
        <f t="shared" si="7"/>
        <v>0.1</v>
      </c>
      <c r="H36">
        <f t="shared" si="8"/>
        <v>0.1</v>
      </c>
      <c r="O36" s="37" t="s">
        <v>163</v>
      </c>
      <c r="P36" s="32"/>
      <c r="Q36" s="33"/>
    </row>
    <row r="37" ht="12.0" customHeight="1">
      <c r="A37" s="7" t="s">
        <v>42</v>
      </c>
      <c r="E37">
        <v>0.5</v>
      </c>
      <c r="F37">
        <v>5.0</v>
      </c>
      <c r="G37">
        <f t="shared" si="7"/>
        <v>0.1</v>
      </c>
      <c r="H37">
        <f t="shared" si="8"/>
        <v>0.1</v>
      </c>
      <c r="O37" s="37" t="s">
        <v>164</v>
      </c>
      <c r="P37" s="32"/>
      <c r="Q37" s="33"/>
    </row>
    <row r="38" ht="12.0" customHeight="1">
      <c r="A38" s="2" t="s">
        <v>43</v>
      </c>
      <c r="E38">
        <v>1.0</v>
      </c>
      <c r="F38">
        <v>5.0</v>
      </c>
      <c r="G38">
        <f t="shared" si="7"/>
        <v>0.2</v>
      </c>
      <c r="H38">
        <f t="shared" si="8"/>
        <v>0.2</v>
      </c>
      <c r="O38" s="29" t="s">
        <v>165</v>
      </c>
      <c r="P38" s="32"/>
      <c r="Q38" s="33"/>
    </row>
    <row r="39" ht="12.0" customHeight="1">
      <c r="A39" s="2" t="s">
        <v>141</v>
      </c>
      <c r="E39">
        <v>1.0</v>
      </c>
      <c r="F39">
        <v>5.0</v>
      </c>
      <c r="G39">
        <f t="shared" si="7"/>
        <v>0.2</v>
      </c>
      <c r="H39">
        <f t="shared" si="8"/>
        <v>0.2</v>
      </c>
      <c r="O39" s="29" t="s">
        <v>166</v>
      </c>
      <c r="P39" s="32"/>
      <c r="Q39" s="33"/>
    </row>
    <row r="40" ht="12.0" customHeight="1">
      <c r="A40" s="2" t="s">
        <v>45</v>
      </c>
      <c r="E40" s="34"/>
      <c r="F40">
        <v>5.0</v>
      </c>
      <c r="G40">
        <f t="shared" si="7"/>
        <v>0</v>
      </c>
      <c r="H40">
        <f t="shared" si="8"/>
        <v>0</v>
      </c>
      <c r="I40">
        <v>1.0</v>
      </c>
      <c r="O40" s="29" t="s">
        <v>167</v>
      </c>
      <c r="P40" s="32"/>
      <c r="Q40" s="33"/>
    </row>
    <row r="41" ht="12.0" customHeight="1">
      <c r="A41" s="2" t="s">
        <v>46</v>
      </c>
      <c r="E41">
        <v>1.0</v>
      </c>
      <c r="F41">
        <v>5.0</v>
      </c>
      <c r="G41">
        <f t="shared" si="7"/>
        <v>0.2</v>
      </c>
      <c r="H41">
        <f t="shared" si="8"/>
        <v>0.2</v>
      </c>
      <c r="O41" s="29" t="s">
        <v>168</v>
      </c>
      <c r="P41" s="32"/>
      <c r="Q41" s="33"/>
    </row>
    <row r="42" ht="12.0" customHeight="1">
      <c r="A42" s="2" t="s">
        <v>47</v>
      </c>
      <c r="E42">
        <v>1.0</v>
      </c>
      <c r="F42">
        <v>5.0</v>
      </c>
      <c r="G42">
        <f t="shared" si="7"/>
        <v>0.2</v>
      </c>
      <c r="H42">
        <f t="shared" si="8"/>
        <v>0.2</v>
      </c>
      <c r="O42" s="29" t="s">
        <v>169</v>
      </c>
      <c r="P42" s="32"/>
      <c r="Q42" s="33"/>
    </row>
    <row r="43" ht="12.0" customHeight="1">
      <c r="A43" s="2" t="s">
        <v>48</v>
      </c>
      <c r="E43">
        <v>1.0</v>
      </c>
      <c r="F43">
        <v>5.0</v>
      </c>
      <c r="G43">
        <f t="shared" si="7"/>
        <v>0.2</v>
      </c>
      <c r="H43">
        <f t="shared" si="8"/>
        <v>0.2</v>
      </c>
      <c r="O43" s="29" t="s">
        <v>170</v>
      </c>
      <c r="P43" s="32"/>
      <c r="Q43" s="33"/>
    </row>
    <row r="44" ht="12.0" customHeight="1">
      <c r="P44">
        <f t="shared" ref="P44:Q44" si="9">SUM(P26:P43)</f>
        <v>2</v>
      </c>
      <c r="Q44">
        <f t="shared" si="9"/>
        <v>3</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 customWidth="1" min="28" max="29" width="8.86"/>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c r="AB1" t="s">
        <v>28</v>
      </c>
      <c r="AC1" t="s">
        <v>29</v>
      </c>
    </row>
    <row r="2" ht="12.0" customHeight="1">
      <c r="A2" s="3" t="s">
        <v>31</v>
      </c>
      <c r="B2">
        <f t="shared" ref="B2:B19" si="1">H26</f>
        <v>0</v>
      </c>
      <c r="C2">
        <f t="shared" ref="C2:C19" si="2">1/6</f>
        <v>0.1666666667</v>
      </c>
      <c r="F2">
        <v>1.0</v>
      </c>
      <c r="G2">
        <v>3.0</v>
      </c>
      <c r="H2">
        <v>6.0</v>
      </c>
      <c r="I2">
        <v>1.0</v>
      </c>
      <c r="O2">
        <v>3.0</v>
      </c>
      <c r="Z2">
        <v>1.0</v>
      </c>
    </row>
    <row r="3" ht="12.0" customHeight="1">
      <c r="A3" s="3" t="s">
        <v>32</v>
      </c>
      <c r="B3">
        <f t="shared" si="1"/>
        <v>0</v>
      </c>
      <c r="C3">
        <f t="shared" si="2"/>
        <v>0.1666666667</v>
      </c>
      <c r="F3">
        <v>0.0</v>
      </c>
      <c r="H3">
        <v>6.0</v>
      </c>
      <c r="I3">
        <v>1.0</v>
      </c>
      <c r="J3">
        <v>1.0</v>
      </c>
      <c r="O3">
        <v>3.0</v>
      </c>
      <c r="Z3">
        <v>1.0</v>
      </c>
    </row>
    <row r="4" ht="12.0" customHeight="1">
      <c r="A4" s="3" t="s">
        <v>33</v>
      </c>
      <c r="B4">
        <f t="shared" si="1"/>
        <v>0</v>
      </c>
      <c r="C4">
        <f t="shared" si="2"/>
        <v>0.1666666667</v>
      </c>
      <c r="F4">
        <v>0.0</v>
      </c>
      <c r="G4">
        <v>3.0</v>
      </c>
      <c r="H4">
        <v>6.0</v>
      </c>
      <c r="I4">
        <v>1.0</v>
      </c>
      <c r="O4">
        <v>3.0</v>
      </c>
      <c r="Z4">
        <v>1.0</v>
      </c>
    </row>
    <row r="5" ht="12.0" customHeight="1">
      <c r="A5" s="3" t="s">
        <v>34</v>
      </c>
      <c r="B5">
        <f t="shared" si="1"/>
        <v>0</v>
      </c>
      <c r="C5">
        <f t="shared" si="2"/>
        <v>0.1666666667</v>
      </c>
      <c r="F5">
        <v>1.0</v>
      </c>
      <c r="H5">
        <v>6.0</v>
      </c>
      <c r="I5">
        <v>1.0</v>
      </c>
      <c r="J5">
        <v>1.0</v>
      </c>
      <c r="O5">
        <v>3.0</v>
      </c>
      <c r="Z5">
        <v>1.0</v>
      </c>
    </row>
    <row r="6" ht="12.0" customHeight="1">
      <c r="A6" s="3" t="s">
        <v>35</v>
      </c>
      <c r="B6">
        <f t="shared" si="1"/>
        <v>0</v>
      </c>
      <c r="C6">
        <f t="shared" si="2"/>
        <v>0.1666666667</v>
      </c>
      <c r="F6">
        <v>0.0</v>
      </c>
      <c r="H6">
        <v>6.0</v>
      </c>
      <c r="I6">
        <v>1.0</v>
      </c>
      <c r="J6">
        <v>1.0</v>
      </c>
      <c r="O6">
        <v>3.0</v>
      </c>
      <c r="Z6">
        <v>1.0</v>
      </c>
    </row>
    <row r="7" ht="12.0" customHeight="1">
      <c r="A7" s="3" t="s">
        <v>36</v>
      </c>
      <c r="B7">
        <f t="shared" si="1"/>
        <v>0</v>
      </c>
      <c r="C7">
        <f t="shared" si="2"/>
        <v>0.1666666667</v>
      </c>
      <c r="F7">
        <v>1.0</v>
      </c>
      <c r="H7">
        <v>6.0</v>
      </c>
      <c r="I7">
        <v>1.0</v>
      </c>
      <c r="J7">
        <v>1.0</v>
      </c>
      <c r="O7">
        <v>3.0</v>
      </c>
      <c r="Z7">
        <v>1.0</v>
      </c>
    </row>
    <row r="8" ht="12.0" customHeight="1">
      <c r="A8" s="7" t="s">
        <v>37</v>
      </c>
      <c r="B8">
        <f t="shared" si="1"/>
        <v>0.1666666667</v>
      </c>
      <c r="C8">
        <f t="shared" si="2"/>
        <v>0.1666666667</v>
      </c>
      <c r="O8">
        <v>3.0</v>
      </c>
      <c r="Z8">
        <v>1.0</v>
      </c>
      <c r="AA8">
        <v>1.0</v>
      </c>
    </row>
    <row r="9" ht="12.0" customHeight="1">
      <c r="A9" s="7" t="s">
        <v>38</v>
      </c>
      <c r="B9">
        <f t="shared" si="1"/>
        <v>0.1666666667</v>
      </c>
      <c r="C9">
        <f t="shared" si="2"/>
        <v>0.1666666667</v>
      </c>
      <c r="O9">
        <v>3.0</v>
      </c>
      <c r="Z9">
        <v>1.0</v>
      </c>
      <c r="AA9">
        <v>1.0</v>
      </c>
    </row>
    <row r="10" ht="12.0" customHeight="1">
      <c r="A10" s="7" t="s">
        <v>136</v>
      </c>
      <c r="B10">
        <f t="shared" si="1"/>
        <v>0.1666666667</v>
      </c>
      <c r="C10">
        <f t="shared" si="2"/>
        <v>0.1666666667</v>
      </c>
      <c r="O10">
        <v>3.0</v>
      </c>
      <c r="Z10">
        <v>1.0</v>
      </c>
      <c r="AA10">
        <v>1.0</v>
      </c>
    </row>
    <row r="11" ht="12.0" customHeight="1">
      <c r="A11" s="7" t="s">
        <v>40</v>
      </c>
      <c r="B11">
        <f t="shared" si="1"/>
        <v>0.1666666667</v>
      </c>
      <c r="C11">
        <f t="shared" si="2"/>
        <v>0.1666666667</v>
      </c>
      <c r="O11">
        <v>3.0</v>
      </c>
      <c r="Z11">
        <v>1.0</v>
      </c>
      <c r="AA11">
        <v>1.0</v>
      </c>
    </row>
    <row r="12" ht="12.0" customHeight="1">
      <c r="A12" s="7" t="s">
        <v>135</v>
      </c>
      <c r="B12">
        <f t="shared" si="1"/>
        <v>0.1666666667</v>
      </c>
      <c r="C12">
        <f t="shared" si="2"/>
        <v>0.1666666667</v>
      </c>
      <c r="O12">
        <v>3.0</v>
      </c>
      <c r="Z12">
        <v>1.0</v>
      </c>
      <c r="AA12">
        <v>1.0</v>
      </c>
    </row>
    <row r="13" ht="12.0" customHeight="1">
      <c r="A13" s="7" t="s">
        <v>42</v>
      </c>
      <c r="B13">
        <f t="shared" si="1"/>
        <v>0.1666666667</v>
      </c>
      <c r="C13">
        <f t="shared" si="2"/>
        <v>0.1666666667</v>
      </c>
      <c r="O13">
        <v>3.0</v>
      </c>
      <c r="Z13">
        <v>1.0</v>
      </c>
      <c r="AA13">
        <v>1.0</v>
      </c>
    </row>
    <row r="14" ht="12.0" customHeight="1">
      <c r="A14" s="2" t="s">
        <v>43</v>
      </c>
      <c r="B14">
        <f t="shared" si="1"/>
        <v>0.08333333333</v>
      </c>
      <c r="C14">
        <f t="shared" si="2"/>
        <v>0.1666666667</v>
      </c>
      <c r="O14">
        <v>3.0</v>
      </c>
      <c r="Z14">
        <v>1.0</v>
      </c>
      <c r="AC14">
        <v>1.0</v>
      </c>
    </row>
    <row r="15" ht="12.0" customHeight="1">
      <c r="A15" s="2" t="s">
        <v>141</v>
      </c>
      <c r="B15">
        <f t="shared" si="1"/>
        <v>0.08333333333</v>
      </c>
      <c r="C15">
        <f t="shared" si="2"/>
        <v>0.1666666667</v>
      </c>
      <c r="O15">
        <v>3.0</v>
      </c>
      <c r="Z15">
        <v>1.0</v>
      </c>
      <c r="AC15">
        <v>1.0</v>
      </c>
    </row>
    <row r="16" ht="12.0" customHeight="1">
      <c r="A16" s="2" t="s">
        <v>45</v>
      </c>
      <c r="B16">
        <f t="shared" si="1"/>
        <v>0.08333333333</v>
      </c>
      <c r="C16">
        <f t="shared" si="2"/>
        <v>0.1666666667</v>
      </c>
      <c r="O16">
        <v>3.0</v>
      </c>
      <c r="Z16">
        <v>1.0</v>
      </c>
      <c r="AC16">
        <v>1.0</v>
      </c>
    </row>
    <row r="17" ht="12.0" customHeight="1">
      <c r="A17" s="2" t="s">
        <v>46</v>
      </c>
      <c r="B17">
        <f t="shared" si="1"/>
        <v>0.08333333333</v>
      </c>
      <c r="C17">
        <f t="shared" si="2"/>
        <v>0.1666666667</v>
      </c>
      <c r="O17">
        <v>3.0</v>
      </c>
      <c r="Z17">
        <v>1.0</v>
      </c>
      <c r="AC17">
        <v>1.0</v>
      </c>
    </row>
    <row r="18" ht="12.0" customHeight="1">
      <c r="A18" s="2" t="s">
        <v>47</v>
      </c>
      <c r="B18">
        <f t="shared" si="1"/>
        <v>0.08333333333</v>
      </c>
      <c r="C18">
        <f t="shared" si="2"/>
        <v>0.1666666667</v>
      </c>
      <c r="O18">
        <v>3.0</v>
      </c>
      <c r="Z18">
        <v>1.0</v>
      </c>
      <c r="AC18">
        <v>1.0</v>
      </c>
    </row>
    <row r="19" ht="12.0" customHeight="1">
      <c r="A19" s="2" t="s">
        <v>48</v>
      </c>
      <c r="B19">
        <f t="shared" si="1"/>
        <v>0.08333333333</v>
      </c>
      <c r="C19">
        <f t="shared" si="2"/>
        <v>0.1666666667</v>
      </c>
      <c r="O19">
        <v>3.0</v>
      </c>
      <c r="Z19">
        <v>1.0</v>
      </c>
      <c r="AB19" s="1"/>
      <c r="AC19" s="1">
        <v>1.0</v>
      </c>
    </row>
    <row r="20" ht="12.0" customHeight="1">
      <c r="F20" t="s">
        <v>202</v>
      </c>
    </row>
    <row r="21" ht="12.0" customHeight="1"/>
    <row r="22" ht="12.0" customHeight="1"/>
    <row r="23" ht="12.0" customHeight="1"/>
    <row r="24" ht="12.0" customHeight="1">
      <c r="A24" s="1"/>
      <c r="B24" s="1" t="s">
        <v>172</v>
      </c>
      <c r="C24" s="1"/>
      <c r="D24" s="1"/>
      <c r="E24" s="1" t="s">
        <v>173</v>
      </c>
      <c r="F24" s="1"/>
      <c r="G24" s="1"/>
      <c r="H24" s="1"/>
      <c r="P24" t="s">
        <v>203</v>
      </c>
      <c r="U24" t="s">
        <v>199</v>
      </c>
    </row>
    <row r="25" ht="12.0" customHeight="1">
      <c r="A25" s="1"/>
      <c r="B25" s="1" t="s">
        <v>146</v>
      </c>
      <c r="C25" s="1" t="s">
        <v>147</v>
      </c>
      <c r="D25" s="1" t="s">
        <v>148</v>
      </c>
      <c r="E25" s="1" t="s">
        <v>146</v>
      </c>
      <c r="F25" s="1" t="s">
        <v>147</v>
      </c>
      <c r="G25" s="1" t="s">
        <v>148</v>
      </c>
      <c r="H25" s="1" t="s">
        <v>149</v>
      </c>
      <c r="I25" s="1" t="s">
        <v>150</v>
      </c>
      <c r="P25" s="36" t="s">
        <v>153</v>
      </c>
      <c r="Q25" s="36" t="s">
        <v>155</v>
      </c>
      <c r="U25" s="36" t="s">
        <v>153</v>
      </c>
      <c r="V25" s="36" t="s">
        <v>155</v>
      </c>
    </row>
    <row r="26" ht="12.0" customHeight="1">
      <c r="A26" s="3" t="s">
        <v>31</v>
      </c>
      <c r="B26">
        <v>0.0</v>
      </c>
      <c r="C26">
        <v>6.0</v>
      </c>
      <c r="D26">
        <f t="shared" ref="D26:D43" si="3">B26/C26</f>
        <v>0</v>
      </c>
      <c r="H26">
        <f t="shared" ref="H26:H43" si="4">D26</f>
        <v>0</v>
      </c>
      <c r="O26" s="36" t="s">
        <v>153</v>
      </c>
      <c r="P26" s="32"/>
      <c r="Q26" s="33">
        <v>1.0</v>
      </c>
      <c r="T26" s="36" t="s">
        <v>153</v>
      </c>
      <c r="U26" s="32"/>
      <c r="V26" s="33"/>
    </row>
    <row r="27" ht="12.0" customHeight="1">
      <c r="A27" s="3" t="s">
        <v>32</v>
      </c>
      <c r="B27">
        <v>0.0</v>
      </c>
      <c r="C27">
        <v>6.0</v>
      </c>
      <c r="D27">
        <f t="shared" si="3"/>
        <v>0</v>
      </c>
      <c r="H27">
        <f t="shared" si="4"/>
        <v>0</v>
      </c>
      <c r="O27" s="36" t="s">
        <v>152</v>
      </c>
      <c r="P27" s="32">
        <v>1.0</v>
      </c>
      <c r="Q27" s="33"/>
      <c r="T27" s="36" t="s">
        <v>152</v>
      </c>
      <c r="U27" s="32"/>
      <c r="V27" s="33">
        <v>1.0</v>
      </c>
    </row>
    <row r="28" ht="12.0" customHeight="1">
      <c r="A28" s="3" t="s">
        <v>33</v>
      </c>
      <c r="B28">
        <v>0.0</v>
      </c>
      <c r="C28">
        <v>6.0</v>
      </c>
      <c r="D28">
        <f t="shared" si="3"/>
        <v>0</v>
      </c>
      <c r="H28">
        <f t="shared" si="4"/>
        <v>0</v>
      </c>
      <c r="O28" s="36" t="s">
        <v>155</v>
      </c>
      <c r="P28" s="32">
        <v>1.0</v>
      </c>
      <c r="Q28" s="33"/>
      <c r="T28" s="36" t="s">
        <v>155</v>
      </c>
      <c r="U28" s="32"/>
      <c r="V28" s="33"/>
    </row>
    <row r="29" ht="12.0" customHeight="1">
      <c r="A29" s="3" t="s">
        <v>34</v>
      </c>
      <c r="B29">
        <v>0.0</v>
      </c>
      <c r="C29">
        <v>6.0</v>
      </c>
      <c r="D29">
        <f t="shared" si="3"/>
        <v>0</v>
      </c>
      <c r="H29">
        <f t="shared" si="4"/>
        <v>0</v>
      </c>
      <c r="O29" s="36" t="s">
        <v>157</v>
      </c>
      <c r="P29" s="32"/>
      <c r="Q29" s="33">
        <v>1.0</v>
      </c>
      <c r="T29" s="36" t="s">
        <v>157</v>
      </c>
      <c r="U29" s="32"/>
      <c r="V29" s="33">
        <v>1.0</v>
      </c>
    </row>
    <row r="30" ht="12.0" customHeight="1">
      <c r="A30" s="3" t="s">
        <v>35</v>
      </c>
      <c r="B30">
        <v>0.0</v>
      </c>
      <c r="C30">
        <v>6.0</v>
      </c>
      <c r="D30">
        <f t="shared" si="3"/>
        <v>0</v>
      </c>
      <c r="H30">
        <f t="shared" si="4"/>
        <v>0</v>
      </c>
      <c r="O30" s="36" t="s">
        <v>158</v>
      </c>
      <c r="P30" s="32">
        <v>1.0</v>
      </c>
      <c r="Q30" s="33"/>
      <c r="T30" s="36" t="s">
        <v>158</v>
      </c>
      <c r="U30" s="32"/>
      <c r="V30" s="33">
        <v>1.0</v>
      </c>
    </row>
    <row r="31" ht="12.0" customHeight="1">
      <c r="A31" s="3" t="s">
        <v>36</v>
      </c>
      <c r="B31">
        <v>0.0</v>
      </c>
      <c r="C31">
        <v>6.0</v>
      </c>
      <c r="D31">
        <f t="shared" si="3"/>
        <v>0</v>
      </c>
      <c r="H31">
        <f t="shared" si="4"/>
        <v>0</v>
      </c>
      <c r="O31" s="36" t="s">
        <v>159</v>
      </c>
      <c r="P31" s="32"/>
      <c r="Q31" s="33">
        <v>1.0</v>
      </c>
      <c r="T31" s="36" t="s">
        <v>159</v>
      </c>
      <c r="U31" s="32"/>
      <c r="V31" s="33">
        <v>1.0</v>
      </c>
    </row>
    <row r="32" ht="12.0" customHeight="1">
      <c r="A32" s="7" t="s">
        <v>37</v>
      </c>
      <c r="B32">
        <v>1.0</v>
      </c>
      <c r="C32">
        <v>6.0</v>
      </c>
      <c r="D32">
        <f t="shared" si="3"/>
        <v>0.1666666667</v>
      </c>
      <c r="H32">
        <f t="shared" si="4"/>
        <v>0.1666666667</v>
      </c>
      <c r="O32" s="37" t="s">
        <v>151</v>
      </c>
      <c r="P32" s="32"/>
      <c r="Q32" s="33"/>
      <c r="T32" s="37" t="s">
        <v>151</v>
      </c>
      <c r="U32" s="32"/>
      <c r="V32" s="33"/>
    </row>
    <row r="33" ht="12.0" customHeight="1">
      <c r="A33" s="7" t="s">
        <v>38</v>
      </c>
      <c r="B33">
        <v>1.0</v>
      </c>
      <c r="C33">
        <v>6.0</v>
      </c>
      <c r="D33">
        <f t="shared" si="3"/>
        <v>0.1666666667</v>
      </c>
      <c r="H33">
        <f t="shared" si="4"/>
        <v>0.1666666667</v>
      </c>
      <c r="O33" s="37" t="s">
        <v>160</v>
      </c>
      <c r="P33" s="32"/>
      <c r="Q33" s="33"/>
      <c r="T33" s="37" t="s">
        <v>160</v>
      </c>
      <c r="U33" s="32"/>
      <c r="V33" s="33"/>
    </row>
    <row r="34" ht="12.0" customHeight="1">
      <c r="A34" s="7" t="s">
        <v>136</v>
      </c>
      <c r="B34">
        <v>1.0</v>
      </c>
      <c r="C34">
        <v>6.0</v>
      </c>
      <c r="D34">
        <f t="shared" si="3"/>
        <v>0.1666666667</v>
      </c>
      <c r="H34">
        <f t="shared" si="4"/>
        <v>0.1666666667</v>
      </c>
      <c r="O34" s="37" t="s">
        <v>161</v>
      </c>
      <c r="P34" s="32"/>
      <c r="Q34" s="33"/>
      <c r="T34" s="37" t="s">
        <v>161</v>
      </c>
      <c r="U34" s="32"/>
      <c r="V34" s="33"/>
    </row>
    <row r="35" ht="12.0" customHeight="1">
      <c r="A35" s="7" t="s">
        <v>40</v>
      </c>
      <c r="B35">
        <v>1.0</v>
      </c>
      <c r="C35">
        <v>6.0</v>
      </c>
      <c r="D35">
        <f t="shared" si="3"/>
        <v>0.1666666667</v>
      </c>
      <c r="H35">
        <f t="shared" si="4"/>
        <v>0.1666666667</v>
      </c>
      <c r="O35" s="37" t="s">
        <v>162</v>
      </c>
      <c r="P35" s="32"/>
      <c r="Q35" s="33"/>
      <c r="T35" s="37" t="s">
        <v>162</v>
      </c>
      <c r="U35" s="32"/>
      <c r="V35" s="33"/>
    </row>
    <row r="36" ht="12.0" customHeight="1">
      <c r="A36" s="7" t="s">
        <v>135</v>
      </c>
      <c r="B36">
        <v>1.0</v>
      </c>
      <c r="C36">
        <v>6.0</v>
      </c>
      <c r="D36">
        <f t="shared" si="3"/>
        <v>0.1666666667</v>
      </c>
      <c r="H36">
        <f t="shared" si="4"/>
        <v>0.1666666667</v>
      </c>
      <c r="O36" s="37" t="s">
        <v>163</v>
      </c>
      <c r="P36" s="32"/>
      <c r="Q36" s="33"/>
      <c r="T36" s="37" t="s">
        <v>163</v>
      </c>
      <c r="U36" s="32"/>
      <c r="V36" s="33"/>
    </row>
    <row r="37" ht="12.0" customHeight="1">
      <c r="A37" s="7" t="s">
        <v>42</v>
      </c>
      <c r="B37">
        <v>1.0</v>
      </c>
      <c r="C37">
        <v>6.0</v>
      </c>
      <c r="D37">
        <f t="shared" si="3"/>
        <v>0.1666666667</v>
      </c>
      <c r="H37">
        <f t="shared" si="4"/>
        <v>0.1666666667</v>
      </c>
      <c r="O37" s="37" t="s">
        <v>164</v>
      </c>
      <c r="P37" s="32"/>
      <c r="Q37" s="33"/>
      <c r="T37" s="37" t="s">
        <v>164</v>
      </c>
      <c r="U37" s="32"/>
      <c r="V37" s="33"/>
    </row>
    <row r="38" ht="12.0" customHeight="1">
      <c r="A38" s="2" t="s">
        <v>43</v>
      </c>
      <c r="B38">
        <v>0.5</v>
      </c>
      <c r="C38">
        <v>6.0</v>
      </c>
      <c r="D38">
        <f t="shared" si="3"/>
        <v>0.08333333333</v>
      </c>
      <c r="H38">
        <f t="shared" si="4"/>
        <v>0.08333333333</v>
      </c>
      <c r="O38" s="29" t="s">
        <v>165</v>
      </c>
      <c r="P38" s="32"/>
      <c r="Q38" s="33"/>
      <c r="T38" s="29" t="s">
        <v>165</v>
      </c>
      <c r="U38" s="32"/>
      <c r="V38" s="33"/>
    </row>
    <row r="39" ht="12.0" customHeight="1">
      <c r="A39" s="2" t="s">
        <v>141</v>
      </c>
      <c r="B39">
        <v>0.5</v>
      </c>
      <c r="C39">
        <v>6.0</v>
      </c>
      <c r="D39">
        <f t="shared" si="3"/>
        <v>0.08333333333</v>
      </c>
      <c r="H39">
        <f t="shared" si="4"/>
        <v>0.08333333333</v>
      </c>
      <c r="O39" s="29" t="s">
        <v>166</v>
      </c>
      <c r="P39" s="32"/>
      <c r="Q39" s="33"/>
      <c r="T39" s="29" t="s">
        <v>166</v>
      </c>
      <c r="U39" s="32"/>
      <c r="V39" s="33"/>
    </row>
    <row r="40" ht="12.0" customHeight="1">
      <c r="A40" s="2" t="s">
        <v>45</v>
      </c>
      <c r="B40">
        <v>0.5</v>
      </c>
      <c r="C40">
        <v>6.0</v>
      </c>
      <c r="D40">
        <f t="shared" si="3"/>
        <v>0.08333333333</v>
      </c>
      <c r="H40">
        <f t="shared" si="4"/>
        <v>0.08333333333</v>
      </c>
      <c r="O40" s="29" t="s">
        <v>167</v>
      </c>
      <c r="P40" s="32"/>
      <c r="Q40" s="33"/>
      <c r="T40" s="29" t="s">
        <v>167</v>
      </c>
      <c r="U40" s="32"/>
      <c r="V40" s="33"/>
    </row>
    <row r="41" ht="12.0" customHeight="1">
      <c r="A41" s="2" t="s">
        <v>46</v>
      </c>
      <c r="B41">
        <v>0.5</v>
      </c>
      <c r="C41">
        <v>6.0</v>
      </c>
      <c r="D41">
        <f t="shared" si="3"/>
        <v>0.08333333333</v>
      </c>
      <c r="H41">
        <f t="shared" si="4"/>
        <v>0.08333333333</v>
      </c>
      <c r="O41" s="29" t="s">
        <v>168</v>
      </c>
      <c r="P41" s="32"/>
      <c r="Q41" s="33"/>
      <c r="T41" s="29" t="s">
        <v>168</v>
      </c>
      <c r="U41" s="32"/>
      <c r="V41" s="33"/>
    </row>
    <row r="42" ht="12.0" customHeight="1">
      <c r="A42" s="2" t="s">
        <v>47</v>
      </c>
      <c r="B42">
        <v>0.5</v>
      </c>
      <c r="C42">
        <v>6.0</v>
      </c>
      <c r="D42">
        <f t="shared" si="3"/>
        <v>0.08333333333</v>
      </c>
      <c r="H42">
        <f t="shared" si="4"/>
        <v>0.08333333333</v>
      </c>
      <c r="O42" s="29" t="s">
        <v>169</v>
      </c>
      <c r="P42" s="32"/>
      <c r="Q42" s="33"/>
      <c r="T42" s="29" t="s">
        <v>169</v>
      </c>
      <c r="U42" s="32"/>
      <c r="V42" s="33"/>
    </row>
    <row r="43" ht="12.0" customHeight="1">
      <c r="A43" s="2" t="s">
        <v>48</v>
      </c>
      <c r="B43">
        <v>0.5</v>
      </c>
      <c r="C43">
        <v>6.0</v>
      </c>
      <c r="D43">
        <f t="shared" si="3"/>
        <v>0.08333333333</v>
      </c>
      <c r="H43">
        <f t="shared" si="4"/>
        <v>0.08333333333</v>
      </c>
      <c r="O43" s="29" t="s">
        <v>170</v>
      </c>
      <c r="P43" s="32"/>
      <c r="Q43" s="33"/>
      <c r="T43" s="29" t="s">
        <v>170</v>
      </c>
      <c r="U43" s="32"/>
      <c r="V43" s="33"/>
    </row>
    <row r="44" ht="12.0" customHeight="1">
      <c r="P44">
        <f t="shared" ref="P44:Q44" si="5">SUM(P26:P43)</f>
        <v>3</v>
      </c>
      <c r="Q44">
        <f t="shared" si="5"/>
        <v>3</v>
      </c>
      <c r="U44">
        <f t="shared" ref="U44:V44" si="6">SUM(U26:U43)</f>
        <v>0</v>
      </c>
      <c r="V44">
        <f t="shared" si="6"/>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2" width="6.0"/>
    <col customWidth="1" min="23" max="23" width="2.14"/>
    <col customWidth="1" min="24" max="27" width="7.14"/>
  </cols>
  <sheetData>
    <row r="1" ht="12.0" customHeight="1">
      <c r="B1" t="s">
        <v>1</v>
      </c>
      <c r="C1" t="s">
        <v>50</v>
      </c>
      <c r="D1" t="s">
        <v>4</v>
      </c>
      <c r="F1" t="s">
        <v>5</v>
      </c>
      <c r="G1" t="s">
        <v>6</v>
      </c>
      <c r="H1" t="s">
        <v>7</v>
      </c>
      <c r="I1" t="s">
        <v>8</v>
      </c>
      <c r="J1" t="s">
        <v>10</v>
      </c>
      <c r="L1" t="s">
        <v>11</v>
      </c>
      <c r="O1" t="s">
        <v>139</v>
      </c>
      <c r="P1" t="s">
        <v>140</v>
      </c>
      <c r="S1" t="s">
        <v>15</v>
      </c>
      <c r="T1" t="s">
        <v>16</v>
      </c>
      <c r="U1" t="s">
        <v>17</v>
      </c>
      <c r="V1" t="s">
        <v>18</v>
      </c>
      <c r="X1" t="s">
        <v>21</v>
      </c>
      <c r="Y1" t="s">
        <v>22</v>
      </c>
      <c r="Z1" t="s">
        <v>23</v>
      </c>
      <c r="AA1" t="s">
        <v>24</v>
      </c>
    </row>
    <row r="2" ht="12.0" customHeight="1">
      <c r="A2" s="27" t="s">
        <v>31</v>
      </c>
      <c r="M2">
        <v>7.0</v>
      </c>
    </row>
    <row r="3" ht="12.0" customHeight="1">
      <c r="A3" s="7" t="s">
        <v>32</v>
      </c>
      <c r="B3">
        <f>K27</f>
        <v>0</v>
      </c>
      <c r="C3">
        <v>2.0</v>
      </c>
      <c r="F3">
        <v>0.0</v>
      </c>
      <c r="G3">
        <v>2.0</v>
      </c>
      <c r="H3">
        <v>4.0</v>
      </c>
      <c r="I3">
        <v>1.0</v>
      </c>
      <c r="M3">
        <v>7.0</v>
      </c>
      <c r="O3">
        <v>3.0</v>
      </c>
      <c r="S3">
        <v>1.0</v>
      </c>
      <c r="U3">
        <v>1.0</v>
      </c>
    </row>
    <row r="4" ht="12.0" customHeight="1">
      <c r="A4" s="27" t="s">
        <v>33</v>
      </c>
      <c r="M4">
        <v>7.0</v>
      </c>
    </row>
    <row r="5" ht="12.0" customHeight="1">
      <c r="A5" s="27" t="s">
        <v>34</v>
      </c>
      <c r="M5">
        <v>7.0</v>
      </c>
    </row>
    <row r="6" ht="12.0" customHeight="1">
      <c r="A6" s="27" t="s">
        <v>35</v>
      </c>
      <c r="M6">
        <v>7.0</v>
      </c>
    </row>
    <row r="7" ht="12.0" customHeight="1">
      <c r="A7" s="27" t="s">
        <v>36</v>
      </c>
      <c r="M7">
        <v>7.0</v>
      </c>
    </row>
    <row r="8" ht="12.0" customHeight="1">
      <c r="A8" s="2" t="s">
        <v>37</v>
      </c>
      <c r="B8">
        <f>K32</f>
        <v>1</v>
      </c>
      <c r="C8">
        <v>3.0</v>
      </c>
      <c r="F8">
        <v>1.0</v>
      </c>
      <c r="G8">
        <v>2.0</v>
      </c>
      <c r="H8">
        <v>4.0</v>
      </c>
      <c r="I8">
        <v>1.0</v>
      </c>
      <c r="L8">
        <v>2.0</v>
      </c>
      <c r="M8">
        <v>7.0</v>
      </c>
      <c r="O8">
        <v>5.0</v>
      </c>
      <c r="S8">
        <v>2.0</v>
      </c>
      <c r="T8">
        <v>1.0</v>
      </c>
      <c r="U8">
        <v>1.0</v>
      </c>
    </row>
    <row r="9" ht="12.0" customHeight="1">
      <c r="A9" s="27" t="s">
        <v>38</v>
      </c>
      <c r="M9">
        <v>7.0</v>
      </c>
    </row>
    <row r="10" ht="12.0" customHeight="1">
      <c r="A10" s="28" t="s">
        <v>136</v>
      </c>
      <c r="M10">
        <v>7.0</v>
      </c>
    </row>
    <row r="11" ht="12.0" customHeight="1">
      <c r="A11" s="27" t="s">
        <v>40</v>
      </c>
      <c r="M11">
        <v>7.0</v>
      </c>
    </row>
    <row r="12" ht="12.0" customHeight="1">
      <c r="A12" s="27" t="s">
        <v>135</v>
      </c>
      <c r="M12">
        <v>7.0</v>
      </c>
    </row>
    <row r="13" ht="12.0" customHeight="1">
      <c r="A13" s="27" t="s">
        <v>42</v>
      </c>
      <c r="M13">
        <v>7.0</v>
      </c>
    </row>
    <row r="14" ht="12.0" customHeight="1">
      <c r="A14" s="27" t="s">
        <v>43</v>
      </c>
      <c r="M14">
        <v>7.0</v>
      </c>
    </row>
    <row r="15" ht="12.0" customHeight="1">
      <c r="A15" s="27" t="s">
        <v>141</v>
      </c>
      <c r="M15">
        <v>7.0</v>
      </c>
    </row>
    <row r="16" ht="12.0" customHeight="1">
      <c r="A16" s="27" t="s">
        <v>45</v>
      </c>
      <c r="M16">
        <v>7.0</v>
      </c>
    </row>
    <row r="17" ht="12.0" customHeight="1">
      <c r="A17" s="7" t="s">
        <v>46</v>
      </c>
      <c r="B17">
        <f>K41</f>
        <v>2</v>
      </c>
      <c r="C17">
        <v>3.0</v>
      </c>
      <c r="F17">
        <v>0.0</v>
      </c>
      <c r="H17">
        <v>4.0</v>
      </c>
      <c r="I17">
        <v>1.0</v>
      </c>
      <c r="J17">
        <v>1.0</v>
      </c>
      <c r="L17">
        <v>5.0</v>
      </c>
      <c r="M17">
        <v>7.0</v>
      </c>
      <c r="O17">
        <v>5.0</v>
      </c>
      <c r="S17">
        <v>2.0</v>
      </c>
      <c r="T17">
        <v>1.0</v>
      </c>
      <c r="U17">
        <v>1.0</v>
      </c>
      <c r="V17">
        <v>1.0</v>
      </c>
    </row>
    <row r="18" ht="12.0" customHeight="1">
      <c r="A18" s="27" t="s">
        <v>47</v>
      </c>
      <c r="M18">
        <v>7.0</v>
      </c>
    </row>
    <row r="19" ht="12.0" customHeight="1">
      <c r="A19" s="2" t="s">
        <v>48</v>
      </c>
      <c r="B19">
        <f>K43</f>
        <v>0</v>
      </c>
      <c r="C19">
        <v>3.0</v>
      </c>
      <c r="F19">
        <v>1.0</v>
      </c>
      <c r="H19">
        <v>4.0</v>
      </c>
      <c r="I19">
        <v>1.0</v>
      </c>
      <c r="J19">
        <v>1.0</v>
      </c>
      <c r="L19">
        <v>0.0</v>
      </c>
      <c r="M19">
        <v>7.0</v>
      </c>
      <c r="N19" s="1"/>
      <c r="O19">
        <v>5.0</v>
      </c>
      <c r="S19">
        <v>2.0</v>
      </c>
      <c r="U19">
        <v>1.0</v>
      </c>
    </row>
    <row r="20" ht="12.0" customHeight="1"/>
    <row r="21" ht="12.0" customHeight="1"/>
    <row r="22" ht="12.0" customHeight="1"/>
    <row r="23" ht="12.0" customHeight="1"/>
    <row r="24" ht="12.0" customHeight="1">
      <c r="A24" s="1"/>
      <c r="B24" s="1" t="s">
        <v>142</v>
      </c>
      <c r="C24" s="1"/>
      <c r="D24" s="1"/>
      <c r="E24" s="1" t="s">
        <v>143</v>
      </c>
      <c r="F24" s="1"/>
      <c r="G24" s="1"/>
      <c r="H24" s="1" t="s">
        <v>144</v>
      </c>
      <c r="I24" s="1"/>
      <c r="J24" s="1"/>
      <c r="K24" s="1"/>
      <c r="P24" t="s">
        <v>145</v>
      </c>
    </row>
    <row r="25" ht="12.0" customHeight="1">
      <c r="A25" s="1"/>
      <c r="B25" s="1" t="s">
        <v>146</v>
      </c>
      <c r="C25" s="1" t="s">
        <v>147</v>
      </c>
      <c r="D25" s="1" t="s">
        <v>148</v>
      </c>
      <c r="E25" s="1" t="s">
        <v>146</v>
      </c>
      <c r="F25" s="1" t="s">
        <v>147</v>
      </c>
      <c r="G25" s="1" t="s">
        <v>148</v>
      </c>
      <c r="H25" s="1" t="s">
        <v>146</v>
      </c>
      <c r="I25" s="1" t="s">
        <v>147</v>
      </c>
      <c r="J25" s="1" t="s">
        <v>148</v>
      </c>
      <c r="K25" s="1" t="s">
        <v>149</v>
      </c>
      <c r="L25" s="1" t="s">
        <v>150</v>
      </c>
      <c r="P25" s="29" t="s">
        <v>151</v>
      </c>
      <c r="Q25" s="30" t="s">
        <v>152</v>
      </c>
    </row>
    <row r="26" ht="12.0" customHeight="1">
      <c r="A26" s="27" t="s">
        <v>31</v>
      </c>
      <c r="O26" s="31" t="s">
        <v>153</v>
      </c>
      <c r="P26" s="32"/>
      <c r="Q26" s="33"/>
    </row>
    <row r="27" ht="12.0" customHeight="1">
      <c r="A27" s="7" t="s">
        <v>32</v>
      </c>
      <c r="B27">
        <v>0.0</v>
      </c>
      <c r="C27">
        <v>1.0</v>
      </c>
      <c r="D27">
        <f>B27/C27</f>
        <v>0</v>
      </c>
      <c r="E27">
        <v>0.0</v>
      </c>
      <c r="F27">
        <v>1.0</v>
      </c>
      <c r="G27">
        <f>E27/F27</f>
        <v>0</v>
      </c>
      <c r="K27">
        <f>D27+G27+J27</f>
        <v>0</v>
      </c>
      <c r="O27" s="30" t="s">
        <v>152</v>
      </c>
      <c r="P27" s="32">
        <v>1.0</v>
      </c>
      <c r="Q27" s="33"/>
      <c r="S27" t="s">
        <v>154</v>
      </c>
    </row>
    <row r="28" ht="12.0" customHeight="1">
      <c r="A28" s="27" t="s">
        <v>33</v>
      </c>
      <c r="O28" s="31" t="s">
        <v>155</v>
      </c>
      <c r="P28" s="32"/>
      <c r="Q28" s="33"/>
      <c r="S28" t="s">
        <v>156</v>
      </c>
    </row>
    <row r="29" ht="12.0" customHeight="1">
      <c r="A29" s="27" t="s">
        <v>34</v>
      </c>
      <c r="O29" s="31" t="s">
        <v>157</v>
      </c>
      <c r="P29" s="32"/>
      <c r="Q29" s="33"/>
    </row>
    <row r="30" ht="12.0" customHeight="1">
      <c r="A30" s="27" t="s">
        <v>35</v>
      </c>
      <c r="O30" s="31" t="s">
        <v>158</v>
      </c>
      <c r="P30" s="32"/>
      <c r="Q30" s="33"/>
    </row>
    <row r="31" ht="12.0" customHeight="1">
      <c r="A31" s="27" t="s">
        <v>36</v>
      </c>
      <c r="O31" s="31" t="s">
        <v>159</v>
      </c>
      <c r="P31" s="32"/>
      <c r="Q31" s="33"/>
    </row>
    <row r="32" ht="12.0" customHeight="1">
      <c r="A32" s="2" t="s">
        <v>37</v>
      </c>
      <c r="B32">
        <v>1.0</v>
      </c>
      <c r="C32">
        <v>1.0</v>
      </c>
      <c r="D32">
        <f>B32/C32</f>
        <v>1</v>
      </c>
      <c r="E32">
        <v>0.0</v>
      </c>
      <c r="F32">
        <v>1.0</v>
      </c>
      <c r="G32">
        <f>E32/F32</f>
        <v>0</v>
      </c>
      <c r="I32">
        <v>1.0</v>
      </c>
      <c r="J32">
        <f>H32/I32</f>
        <v>0</v>
      </c>
      <c r="K32">
        <f>D32+G32+J32</f>
        <v>1</v>
      </c>
      <c r="O32" s="29" t="s">
        <v>151</v>
      </c>
      <c r="P32" s="32"/>
      <c r="Q32" s="33">
        <v>1.0</v>
      </c>
    </row>
    <row r="33" ht="12.0" customHeight="1">
      <c r="A33" s="27" t="s">
        <v>38</v>
      </c>
      <c r="O33" s="31" t="s">
        <v>160</v>
      </c>
      <c r="P33" s="32"/>
      <c r="Q33" s="33"/>
    </row>
    <row r="34" ht="12.0" customHeight="1">
      <c r="A34" s="28" t="s">
        <v>136</v>
      </c>
      <c r="O34" s="31" t="s">
        <v>161</v>
      </c>
      <c r="P34" s="32"/>
      <c r="Q34" s="33"/>
    </row>
    <row r="35" ht="12.0" customHeight="1">
      <c r="A35" s="27" t="s">
        <v>40</v>
      </c>
      <c r="O35" s="31" t="s">
        <v>162</v>
      </c>
      <c r="P35" s="32"/>
      <c r="Q35" s="33"/>
    </row>
    <row r="36" ht="12.0" customHeight="1">
      <c r="A36" s="27" t="s">
        <v>135</v>
      </c>
      <c r="O36" s="31" t="s">
        <v>163</v>
      </c>
      <c r="P36" s="32"/>
      <c r="Q36" s="33"/>
    </row>
    <row r="37" ht="12.0" customHeight="1">
      <c r="A37" s="27" t="s">
        <v>42</v>
      </c>
      <c r="O37" s="31" t="s">
        <v>164</v>
      </c>
      <c r="P37" s="32"/>
      <c r="Q37" s="33"/>
    </row>
    <row r="38" ht="12.0" customHeight="1">
      <c r="A38" s="27" t="s">
        <v>43</v>
      </c>
      <c r="O38" s="31" t="s">
        <v>165</v>
      </c>
      <c r="P38" s="32"/>
      <c r="Q38" s="33"/>
    </row>
    <row r="39" ht="12.0" customHeight="1">
      <c r="A39" s="27" t="s">
        <v>141</v>
      </c>
      <c r="O39" s="31" t="s">
        <v>166</v>
      </c>
      <c r="P39" s="32"/>
      <c r="Q39" s="33"/>
    </row>
    <row r="40" ht="12.0" customHeight="1">
      <c r="A40" s="27" t="s">
        <v>45</v>
      </c>
      <c r="O40" s="31" t="s">
        <v>167</v>
      </c>
      <c r="P40" s="32"/>
      <c r="Q40" s="33"/>
    </row>
    <row r="41" ht="12.0" customHeight="1">
      <c r="A41" s="7" t="s">
        <v>46</v>
      </c>
      <c r="B41">
        <v>0.0</v>
      </c>
      <c r="C41">
        <v>1.0</v>
      </c>
      <c r="D41">
        <f>B41/C41</f>
        <v>0</v>
      </c>
      <c r="E41">
        <v>1.0</v>
      </c>
      <c r="F41">
        <v>1.0</v>
      </c>
      <c r="G41">
        <f>E41/F41</f>
        <v>1</v>
      </c>
      <c r="H41">
        <v>1.0</v>
      </c>
      <c r="I41">
        <v>1.0</v>
      </c>
      <c r="J41">
        <f>H41/I41</f>
        <v>1</v>
      </c>
      <c r="K41">
        <f>D41+G41+J41</f>
        <v>2</v>
      </c>
      <c r="O41" s="30" t="s">
        <v>168</v>
      </c>
      <c r="P41" s="32">
        <v>1.0</v>
      </c>
      <c r="Q41" s="33"/>
    </row>
    <row r="42" ht="12.0" customHeight="1">
      <c r="A42" s="27" t="s">
        <v>47</v>
      </c>
      <c r="O42" s="31" t="s">
        <v>169</v>
      </c>
      <c r="P42" s="32"/>
      <c r="Q42" s="33"/>
    </row>
    <row r="43" ht="12.0" customHeight="1">
      <c r="A43" s="2" t="s">
        <v>48</v>
      </c>
      <c r="B43">
        <v>0.0</v>
      </c>
      <c r="C43">
        <v>1.0</v>
      </c>
      <c r="D43">
        <f>B43/C43</f>
        <v>0</v>
      </c>
      <c r="E43">
        <v>0.0</v>
      </c>
      <c r="F43">
        <v>1.0</v>
      </c>
      <c r="G43">
        <f>E43/F43</f>
        <v>0</v>
      </c>
      <c r="I43">
        <v>1.0</v>
      </c>
      <c r="J43">
        <f>H43/I43</f>
        <v>0</v>
      </c>
      <c r="K43">
        <f>D43+G43+J43</f>
        <v>0</v>
      </c>
      <c r="O43" s="29" t="s">
        <v>170</v>
      </c>
      <c r="P43" s="32"/>
      <c r="Q43" s="33">
        <v>1.0</v>
      </c>
    </row>
    <row r="44" ht="12.0" customHeight="1">
      <c r="P44">
        <f t="shared" ref="P44:Q44" si="1">SUM(P26:P43)</f>
        <v>2</v>
      </c>
      <c r="Q44">
        <f t="shared" si="1"/>
        <v>2</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2" width="6.0"/>
    <col customWidth="1" min="23" max="23" width="2.14"/>
    <col customWidth="1" min="24" max="27" width="7.14"/>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H27</f>
        <v>0</v>
      </c>
      <c r="C3">
        <v>1.0</v>
      </c>
      <c r="O3">
        <v>2.0</v>
      </c>
      <c r="S3">
        <v>1.0</v>
      </c>
    </row>
    <row r="4" ht="12.0" customHeight="1">
      <c r="A4" s="28" t="s">
        <v>33</v>
      </c>
    </row>
    <row r="5" ht="12.0" customHeight="1">
      <c r="A5" s="28" t="s">
        <v>34</v>
      </c>
    </row>
    <row r="6" ht="12.0" customHeight="1">
      <c r="A6" s="28" t="s">
        <v>35</v>
      </c>
    </row>
    <row r="7" ht="12.0" customHeight="1">
      <c r="A7" s="28" t="s">
        <v>36</v>
      </c>
    </row>
    <row r="8" ht="12.0" customHeight="1">
      <c r="A8" s="2" t="s">
        <v>37</v>
      </c>
      <c r="B8">
        <f>H32</f>
        <v>0</v>
      </c>
      <c r="C8">
        <v>1.0</v>
      </c>
      <c r="O8">
        <v>2.0</v>
      </c>
      <c r="S8">
        <v>1.0</v>
      </c>
    </row>
    <row r="9" ht="12.0" customHeight="1">
      <c r="A9" s="28" t="s">
        <v>38</v>
      </c>
    </row>
    <row r="10" ht="12.0" customHeight="1">
      <c r="A10" s="2" t="s">
        <v>136</v>
      </c>
      <c r="B10">
        <f>H34</f>
        <v>1</v>
      </c>
      <c r="C10">
        <v>1.0</v>
      </c>
      <c r="G10">
        <v>5.0</v>
      </c>
      <c r="H10">
        <v>5.0</v>
      </c>
      <c r="I10">
        <v>1.0</v>
      </c>
      <c r="O10">
        <v>2.0</v>
      </c>
      <c r="S10">
        <v>1.0</v>
      </c>
      <c r="T10">
        <v>1.0</v>
      </c>
    </row>
    <row r="11" ht="12.0" customHeight="1">
      <c r="A11" s="28" t="s">
        <v>40</v>
      </c>
    </row>
    <row r="12" ht="12.0" customHeight="1">
      <c r="A12" s="28" t="s">
        <v>135</v>
      </c>
    </row>
    <row r="13" ht="12.0" customHeight="1">
      <c r="A13" s="28" t="s">
        <v>42</v>
      </c>
    </row>
    <row r="14" ht="12.0" customHeight="1">
      <c r="A14" s="28" t="s">
        <v>43</v>
      </c>
    </row>
    <row r="15" ht="12.0" customHeight="1">
      <c r="A15" s="28" t="s">
        <v>141</v>
      </c>
    </row>
    <row r="16" ht="12.0" customHeight="1">
      <c r="A16" s="28" t="s">
        <v>45</v>
      </c>
    </row>
    <row r="17" ht="12.0" customHeight="1">
      <c r="A17" s="7" t="s">
        <v>46</v>
      </c>
      <c r="B17">
        <f>H41</f>
        <v>0</v>
      </c>
      <c r="C17">
        <v>1.0</v>
      </c>
      <c r="O17">
        <v>2.0</v>
      </c>
      <c r="S17">
        <v>1.0</v>
      </c>
    </row>
    <row r="18" ht="12.0" customHeight="1">
      <c r="A18" s="28" t="s">
        <v>47</v>
      </c>
    </row>
    <row r="19" ht="12.0" customHeight="1">
      <c r="A19" s="2" t="s">
        <v>48</v>
      </c>
      <c r="B19">
        <f>H43</f>
        <v>0</v>
      </c>
      <c r="C19">
        <v>1.0</v>
      </c>
      <c r="O19">
        <v>2.0</v>
      </c>
      <c r="S19">
        <v>1.0</v>
      </c>
    </row>
    <row r="20" ht="12.0" customHeight="1">
      <c r="F20" t="s">
        <v>171</v>
      </c>
    </row>
    <row r="21" ht="12.0" customHeight="1"/>
    <row r="22" ht="12.0" customHeight="1"/>
    <row r="23" ht="12.0" customHeight="1"/>
    <row r="24" ht="12.0" customHeight="1">
      <c r="A24" s="1"/>
      <c r="B24" s="1" t="s">
        <v>172</v>
      </c>
      <c r="C24" s="1"/>
      <c r="D24" s="1"/>
      <c r="E24" s="1" t="s">
        <v>173</v>
      </c>
      <c r="F24" s="1"/>
      <c r="G24" s="1"/>
      <c r="H24" s="1"/>
      <c r="P24" t="s">
        <v>174</v>
      </c>
    </row>
    <row r="25" ht="12.0" customHeight="1">
      <c r="A25" s="1"/>
      <c r="B25" s="1" t="s">
        <v>146</v>
      </c>
      <c r="C25" s="1" t="s">
        <v>147</v>
      </c>
      <c r="D25" s="1" t="s">
        <v>148</v>
      </c>
      <c r="E25" s="1" t="s">
        <v>146</v>
      </c>
      <c r="F25" s="1" t="s">
        <v>147</v>
      </c>
      <c r="G25" s="1" t="s">
        <v>148</v>
      </c>
      <c r="H25" s="1" t="s">
        <v>149</v>
      </c>
      <c r="I25" s="1" t="s">
        <v>150</v>
      </c>
      <c r="P25" s="31"/>
      <c r="Q25" s="29" t="s">
        <v>161</v>
      </c>
    </row>
    <row r="26" ht="12.0" customHeight="1">
      <c r="A26" s="28" t="s">
        <v>31</v>
      </c>
      <c r="O26" s="31" t="s">
        <v>153</v>
      </c>
      <c r="P26" s="32"/>
      <c r="Q26" s="33"/>
    </row>
    <row r="27" ht="12.0" customHeight="1">
      <c r="A27" s="7" t="s">
        <v>32</v>
      </c>
      <c r="B27">
        <v>0.0</v>
      </c>
      <c r="C27">
        <v>1.0</v>
      </c>
      <c r="D27">
        <f>B27/C27</f>
        <v>0</v>
      </c>
      <c r="H27">
        <f>D27</f>
        <v>0</v>
      </c>
      <c r="O27" s="30" t="s">
        <v>152</v>
      </c>
      <c r="P27" s="32"/>
      <c r="Q27" s="33"/>
    </row>
    <row r="28" ht="12.0" customHeight="1">
      <c r="A28" s="28" t="s">
        <v>33</v>
      </c>
      <c r="O28" s="31" t="s">
        <v>155</v>
      </c>
      <c r="P28" s="32"/>
      <c r="Q28" s="33"/>
    </row>
    <row r="29" ht="12.0" customHeight="1">
      <c r="A29" s="28" t="s">
        <v>34</v>
      </c>
      <c r="O29" s="31" t="s">
        <v>157</v>
      </c>
      <c r="P29" s="32"/>
      <c r="Q29" s="33"/>
    </row>
    <row r="30" ht="12.0" customHeight="1">
      <c r="A30" s="28" t="s">
        <v>35</v>
      </c>
      <c r="O30" s="31" t="s">
        <v>158</v>
      </c>
      <c r="P30" s="32"/>
      <c r="Q30" s="33"/>
    </row>
    <row r="31" ht="12.0" customHeight="1">
      <c r="A31" s="28" t="s">
        <v>36</v>
      </c>
      <c r="O31" s="31" t="s">
        <v>159</v>
      </c>
      <c r="P31" s="32"/>
      <c r="Q31" s="33"/>
    </row>
    <row r="32" ht="12.0" customHeight="1">
      <c r="A32" s="2" t="s">
        <v>37</v>
      </c>
      <c r="B32">
        <v>0.0</v>
      </c>
      <c r="C32">
        <v>1.0</v>
      </c>
      <c r="D32">
        <f>B32/C32</f>
        <v>0</v>
      </c>
      <c r="H32">
        <f>D32</f>
        <v>0</v>
      </c>
      <c r="O32" s="29" t="s">
        <v>151</v>
      </c>
      <c r="P32" s="32"/>
      <c r="Q32" s="33"/>
    </row>
    <row r="33" ht="12.0" customHeight="1">
      <c r="A33" s="28" t="s">
        <v>38</v>
      </c>
      <c r="O33" s="31" t="s">
        <v>160</v>
      </c>
      <c r="P33" s="32"/>
      <c r="Q33" s="33"/>
    </row>
    <row r="34" ht="12.0" customHeight="1">
      <c r="A34" s="2" t="s">
        <v>136</v>
      </c>
      <c r="B34">
        <v>1.0</v>
      </c>
      <c r="C34">
        <v>1.0</v>
      </c>
      <c r="D34">
        <f>B34/C34</f>
        <v>1</v>
      </c>
      <c r="H34">
        <f>D34</f>
        <v>1</v>
      </c>
      <c r="O34" s="29" t="s">
        <v>161</v>
      </c>
      <c r="P34" s="32"/>
      <c r="Q34" s="33">
        <v>5.0</v>
      </c>
    </row>
    <row r="35" ht="12.0" customHeight="1">
      <c r="A35" s="28" t="s">
        <v>40</v>
      </c>
      <c r="O35" s="31" t="s">
        <v>162</v>
      </c>
      <c r="P35" s="32"/>
      <c r="Q35" s="33"/>
    </row>
    <row r="36" ht="12.0" customHeight="1">
      <c r="A36" s="28" t="s">
        <v>135</v>
      </c>
      <c r="O36" s="31" t="s">
        <v>163</v>
      </c>
      <c r="P36" s="32"/>
      <c r="Q36" s="33"/>
    </row>
    <row r="37" ht="12.0" customHeight="1">
      <c r="A37" s="28" t="s">
        <v>42</v>
      </c>
      <c r="O37" s="31" t="s">
        <v>164</v>
      </c>
      <c r="P37" s="32"/>
      <c r="Q37" s="33"/>
    </row>
    <row r="38" ht="12.0" customHeight="1">
      <c r="A38" s="28" t="s">
        <v>43</v>
      </c>
      <c r="O38" s="31" t="s">
        <v>165</v>
      </c>
      <c r="P38" s="32"/>
      <c r="Q38" s="33"/>
    </row>
    <row r="39" ht="12.0" customHeight="1">
      <c r="A39" s="28" t="s">
        <v>141</v>
      </c>
      <c r="O39" s="31" t="s">
        <v>166</v>
      </c>
      <c r="P39" s="32"/>
      <c r="Q39" s="33"/>
    </row>
    <row r="40" ht="12.0" customHeight="1">
      <c r="A40" s="28" t="s">
        <v>45</v>
      </c>
      <c r="O40" s="31" t="s">
        <v>167</v>
      </c>
      <c r="P40" s="32"/>
      <c r="Q40" s="33"/>
    </row>
    <row r="41" ht="12.0" customHeight="1">
      <c r="A41" s="7" t="s">
        <v>46</v>
      </c>
      <c r="B41">
        <v>0.0</v>
      </c>
      <c r="C41">
        <v>1.0</v>
      </c>
      <c r="D41">
        <f>B41/C41</f>
        <v>0</v>
      </c>
      <c r="H41">
        <f>D41</f>
        <v>0</v>
      </c>
      <c r="O41" s="30" t="s">
        <v>168</v>
      </c>
      <c r="P41" s="32"/>
      <c r="Q41" s="33"/>
    </row>
    <row r="42" ht="12.0" customHeight="1">
      <c r="A42" s="28" t="s">
        <v>47</v>
      </c>
      <c r="O42" s="31" t="s">
        <v>169</v>
      </c>
      <c r="P42" s="32"/>
      <c r="Q42" s="33"/>
    </row>
    <row r="43" ht="12.0" customHeight="1">
      <c r="A43" s="2" t="s">
        <v>48</v>
      </c>
      <c r="B43">
        <v>0.0</v>
      </c>
      <c r="C43">
        <v>1.0</v>
      </c>
      <c r="D43">
        <f>B43/C43</f>
        <v>0</v>
      </c>
      <c r="H43">
        <f>D43</f>
        <v>0</v>
      </c>
      <c r="O43" s="29" t="s">
        <v>170</v>
      </c>
      <c r="P43" s="32"/>
      <c r="Q43" s="33"/>
    </row>
    <row r="44" ht="12.0" customHeight="1">
      <c r="P44">
        <f t="shared" ref="P44:Q44" si="1">SUM(P26:P43)</f>
        <v>0</v>
      </c>
      <c r="Q44">
        <f t="shared" si="1"/>
        <v>5</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H27</f>
        <v>1</v>
      </c>
      <c r="C3">
        <f>4/3</f>
        <v>1.333333333</v>
      </c>
      <c r="F3">
        <v>1.0</v>
      </c>
      <c r="H3">
        <v>7.0</v>
      </c>
      <c r="I3">
        <v>1.0</v>
      </c>
      <c r="J3">
        <v>1.0</v>
      </c>
      <c r="O3">
        <v>3.0</v>
      </c>
      <c r="U3">
        <v>1.0</v>
      </c>
      <c r="V3">
        <v>1.0</v>
      </c>
      <c r="X3">
        <v>1.0</v>
      </c>
    </row>
    <row r="4" ht="12.0" customHeight="1">
      <c r="A4" s="28" t="s">
        <v>33</v>
      </c>
    </row>
    <row r="5" ht="12.0" customHeight="1">
      <c r="A5" s="28" t="s">
        <v>34</v>
      </c>
    </row>
    <row r="6" ht="12.0" customHeight="1">
      <c r="A6" s="7" t="s">
        <v>35</v>
      </c>
      <c r="B6">
        <f>H30</f>
        <v>0.3333333333</v>
      </c>
      <c r="C6">
        <f>4/3</f>
        <v>1.333333333</v>
      </c>
      <c r="F6">
        <v>0.0</v>
      </c>
      <c r="G6">
        <v>4.0</v>
      </c>
      <c r="H6">
        <v>7.0</v>
      </c>
      <c r="I6">
        <v>1.0</v>
      </c>
      <c r="O6">
        <v>3.0</v>
      </c>
      <c r="U6">
        <v>1.0</v>
      </c>
      <c r="X6">
        <v>1.0</v>
      </c>
      <c r="Y6">
        <v>1.0</v>
      </c>
    </row>
    <row r="7" ht="12.0" customHeight="1">
      <c r="A7" s="28" t="s">
        <v>36</v>
      </c>
    </row>
    <row r="8" ht="12.0" customHeight="1">
      <c r="A8" s="2" t="s">
        <v>37</v>
      </c>
      <c r="B8">
        <f>H32</f>
        <v>0</v>
      </c>
      <c r="C8">
        <f>4/3</f>
        <v>1.333333333</v>
      </c>
      <c r="F8">
        <v>1.0</v>
      </c>
      <c r="H8">
        <v>7.0</v>
      </c>
      <c r="I8">
        <v>1.0</v>
      </c>
      <c r="J8">
        <v>1.0</v>
      </c>
      <c r="O8">
        <v>3.0</v>
      </c>
      <c r="U8">
        <v>1.0</v>
      </c>
      <c r="X8">
        <v>1.0</v>
      </c>
    </row>
    <row r="9" ht="12.0" customHeight="1">
      <c r="A9" s="28" t="s">
        <v>38</v>
      </c>
    </row>
    <row r="10" ht="12.0" customHeight="1">
      <c r="A10" s="2" t="s">
        <v>136</v>
      </c>
      <c r="B10">
        <f>H34</f>
        <v>0</v>
      </c>
      <c r="C10">
        <f>4/3</f>
        <v>1.333333333</v>
      </c>
      <c r="F10">
        <v>1.0</v>
      </c>
      <c r="G10">
        <v>1.0</v>
      </c>
      <c r="H10">
        <v>7.0</v>
      </c>
      <c r="I10">
        <v>1.0</v>
      </c>
      <c r="O10">
        <v>3.0</v>
      </c>
      <c r="U10">
        <v>1.0</v>
      </c>
      <c r="X10">
        <v>1.0</v>
      </c>
    </row>
    <row r="11" ht="12.0" customHeight="1">
      <c r="A11" s="28" t="s">
        <v>40</v>
      </c>
    </row>
    <row r="12" ht="12.0" customHeight="1">
      <c r="A12" s="28" t="s">
        <v>135</v>
      </c>
    </row>
    <row r="13" ht="12.0" customHeight="1">
      <c r="A13" s="28" t="s">
        <v>42</v>
      </c>
    </row>
    <row r="14" ht="12.0" customHeight="1">
      <c r="A14" s="28" t="s">
        <v>43</v>
      </c>
    </row>
    <row r="15" ht="12.0" customHeight="1">
      <c r="A15" s="28" t="s">
        <v>141</v>
      </c>
    </row>
    <row r="16" ht="12.0" customHeight="1">
      <c r="A16" s="28" t="s">
        <v>45</v>
      </c>
    </row>
    <row r="17" ht="12.0" customHeight="1">
      <c r="A17" s="7" t="s">
        <v>46</v>
      </c>
      <c r="B17">
        <f>H41</f>
        <v>0.3333333333</v>
      </c>
      <c r="C17">
        <f>4/3</f>
        <v>1.333333333</v>
      </c>
      <c r="F17">
        <v>1.0</v>
      </c>
      <c r="G17">
        <v>2.0</v>
      </c>
      <c r="H17">
        <v>7.0</v>
      </c>
      <c r="I17">
        <v>1.0</v>
      </c>
      <c r="O17">
        <v>3.0</v>
      </c>
      <c r="U17">
        <v>1.0</v>
      </c>
      <c r="X17">
        <v>1.0</v>
      </c>
      <c r="Y17">
        <v>1.0</v>
      </c>
    </row>
    <row r="18" ht="12.0" customHeight="1">
      <c r="A18" s="28" t="s">
        <v>47</v>
      </c>
    </row>
    <row r="19" ht="12.0" customHeight="1">
      <c r="A19" s="2" t="s">
        <v>48</v>
      </c>
      <c r="B19">
        <f>H43</f>
        <v>0.3333333333</v>
      </c>
      <c r="C19">
        <f>4/3</f>
        <v>1.333333333</v>
      </c>
      <c r="F19">
        <v>0.0</v>
      </c>
      <c r="H19">
        <v>7.0</v>
      </c>
      <c r="I19">
        <v>2.0</v>
      </c>
      <c r="J19">
        <v>1.0</v>
      </c>
      <c r="O19">
        <v>3.0</v>
      </c>
      <c r="U19">
        <v>1.0</v>
      </c>
      <c r="X19">
        <v>1.0</v>
      </c>
      <c r="Y19">
        <v>1.0</v>
      </c>
    </row>
    <row r="20" ht="12.0" customHeight="1"/>
    <row r="21" ht="12.0" customHeight="1"/>
    <row r="22" ht="12.0" customHeight="1"/>
    <row r="23" ht="12.0" customHeight="1"/>
    <row r="24" ht="12.0" customHeight="1">
      <c r="A24" s="1"/>
      <c r="B24" s="1" t="s">
        <v>172</v>
      </c>
      <c r="C24" s="1"/>
      <c r="D24" s="1"/>
      <c r="E24" s="1" t="s">
        <v>173</v>
      </c>
      <c r="F24" s="1"/>
      <c r="G24" s="1"/>
      <c r="H24" s="1"/>
      <c r="P24" t="s">
        <v>175</v>
      </c>
    </row>
    <row r="25" ht="12.0" customHeight="1">
      <c r="A25" s="1"/>
      <c r="B25" s="1" t="s">
        <v>146</v>
      </c>
      <c r="C25" s="1" t="s">
        <v>147</v>
      </c>
      <c r="D25" s="1" t="s">
        <v>148</v>
      </c>
      <c r="E25" s="1" t="s">
        <v>146</v>
      </c>
      <c r="F25" s="1" t="s">
        <v>147</v>
      </c>
      <c r="G25" s="1" t="s">
        <v>148</v>
      </c>
      <c r="H25" s="1" t="s">
        <v>149</v>
      </c>
      <c r="I25" s="1" t="s">
        <v>150</v>
      </c>
      <c r="P25" s="29" t="s">
        <v>161</v>
      </c>
      <c r="Q25" s="30" t="s">
        <v>168</v>
      </c>
      <c r="R25" s="30" t="s">
        <v>158</v>
      </c>
    </row>
    <row r="26" ht="12.0" customHeight="1">
      <c r="A26" s="28" t="s">
        <v>31</v>
      </c>
      <c r="O26" s="31" t="s">
        <v>153</v>
      </c>
      <c r="P26" s="32"/>
      <c r="Q26" s="33"/>
      <c r="R26" s="33"/>
    </row>
    <row r="27" ht="12.0" customHeight="1">
      <c r="A27" s="7" t="s">
        <v>32</v>
      </c>
      <c r="B27">
        <v>0.0</v>
      </c>
      <c r="C27">
        <v>3.0</v>
      </c>
      <c r="D27">
        <f>B27/C27</f>
        <v>0</v>
      </c>
      <c r="E27">
        <v>1.0</v>
      </c>
      <c r="F27">
        <v>1.0</v>
      </c>
      <c r="G27">
        <f>E27/F27</f>
        <v>1</v>
      </c>
      <c r="H27">
        <f>D27+G27</f>
        <v>1</v>
      </c>
      <c r="O27" s="30" t="s">
        <v>152</v>
      </c>
      <c r="P27" s="32"/>
      <c r="Q27" s="33"/>
      <c r="R27" s="33">
        <v>1.0</v>
      </c>
    </row>
    <row r="28" ht="12.0" customHeight="1">
      <c r="A28" s="28" t="s">
        <v>33</v>
      </c>
      <c r="O28" s="31" t="s">
        <v>155</v>
      </c>
      <c r="P28" s="32"/>
      <c r="Q28" s="33"/>
      <c r="R28" s="33"/>
    </row>
    <row r="29" ht="12.0" customHeight="1">
      <c r="A29" s="28" t="s">
        <v>34</v>
      </c>
      <c r="O29" s="31" t="s">
        <v>157</v>
      </c>
      <c r="P29" s="32"/>
      <c r="Q29" s="33"/>
      <c r="R29" s="33"/>
    </row>
    <row r="30" ht="12.0" customHeight="1">
      <c r="A30" s="7" t="s">
        <v>35</v>
      </c>
      <c r="B30">
        <v>1.0</v>
      </c>
      <c r="C30">
        <v>3.0</v>
      </c>
      <c r="D30">
        <f>B30/C30</f>
        <v>0.3333333333</v>
      </c>
      <c r="F30">
        <v>1.0</v>
      </c>
      <c r="G30">
        <f>E30/F30</f>
        <v>0</v>
      </c>
      <c r="H30">
        <f>D30+G30</f>
        <v>0.3333333333</v>
      </c>
      <c r="O30" s="30" t="s">
        <v>158</v>
      </c>
      <c r="P30" s="32">
        <v>1.0</v>
      </c>
      <c r="Q30" s="33"/>
      <c r="R30" s="33"/>
    </row>
    <row r="31" ht="12.0" customHeight="1">
      <c r="A31" s="28" t="s">
        <v>36</v>
      </c>
      <c r="O31" s="31" t="s">
        <v>159</v>
      </c>
      <c r="P31" s="32"/>
      <c r="Q31" s="33"/>
      <c r="R31" s="33"/>
    </row>
    <row r="32" ht="12.0" customHeight="1">
      <c r="A32" s="2" t="s">
        <v>37</v>
      </c>
      <c r="B32">
        <v>0.0</v>
      </c>
      <c r="C32">
        <v>3.0</v>
      </c>
      <c r="D32">
        <f>B32/C32</f>
        <v>0</v>
      </c>
      <c r="F32">
        <v>1.0</v>
      </c>
      <c r="G32">
        <f>E32/F32</f>
        <v>0</v>
      </c>
      <c r="H32">
        <f>D32+G32</f>
        <v>0</v>
      </c>
      <c r="O32" s="29" t="s">
        <v>151</v>
      </c>
      <c r="P32" s="32"/>
      <c r="Q32" s="33"/>
      <c r="R32" s="33">
        <v>1.0</v>
      </c>
    </row>
    <row r="33" ht="12.0" customHeight="1">
      <c r="A33" s="28" t="s">
        <v>38</v>
      </c>
      <c r="O33" s="31" t="s">
        <v>160</v>
      </c>
      <c r="P33" s="32"/>
      <c r="Q33" s="33"/>
      <c r="R33" s="33"/>
    </row>
    <row r="34" ht="12.0" customHeight="1">
      <c r="A34" s="2" t="s">
        <v>136</v>
      </c>
      <c r="B34">
        <v>0.0</v>
      </c>
      <c r="C34">
        <v>3.0</v>
      </c>
      <c r="D34">
        <f>B34/C34</f>
        <v>0</v>
      </c>
      <c r="F34">
        <v>1.0</v>
      </c>
      <c r="G34">
        <f>E34/F34</f>
        <v>0</v>
      </c>
      <c r="H34">
        <f>D34+G34</f>
        <v>0</v>
      </c>
      <c r="O34" s="29" t="s">
        <v>161</v>
      </c>
      <c r="P34" s="32"/>
      <c r="Q34" s="33"/>
      <c r="R34" s="33">
        <v>1.0</v>
      </c>
    </row>
    <row r="35" ht="12.0" customHeight="1">
      <c r="A35" s="28" t="s">
        <v>40</v>
      </c>
      <c r="O35" s="31" t="s">
        <v>162</v>
      </c>
      <c r="P35" s="32"/>
      <c r="Q35" s="33"/>
      <c r="R35" s="33"/>
    </row>
    <row r="36" ht="12.0" customHeight="1">
      <c r="A36" s="28" t="s">
        <v>135</v>
      </c>
      <c r="O36" s="31" t="s">
        <v>163</v>
      </c>
      <c r="P36" s="32"/>
      <c r="Q36" s="33"/>
      <c r="R36" s="33"/>
    </row>
    <row r="37" ht="12.0" customHeight="1">
      <c r="A37" s="28" t="s">
        <v>42</v>
      </c>
      <c r="O37" s="31" t="s">
        <v>164</v>
      </c>
      <c r="P37" s="32"/>
      <c r="Q37" s="33"/>
      <c r="R37" s="33"/>
    </row>
    <row r="38" ht="12.0" customHeight="1">
      <c r="A38" s="28" t="s">
        <v>43</v>
      </c>
      <c r="O38" s="31" t="s">
        <v>165</v>
      </c>
      <c r="P38" s="32"/>
      <c r="Q38" s="33"/>
      <c r="R38" s="33"/>
    </row>
    <row r="39" ht="12.0" customHeight="1">
      <c r="A39" s="28" t="s">
        <v>141</v>
      </c>
      <c r="O39" s="31" t="s">
        <v>166</v>
      </c>
      <c r="P39" s="32"/>
      <c r="Q39" s="33"/>
      <c r="R39" s="33"/>
    </row>
    <row r="40" ht="12.0" customHeight="1">
      <c r="A40" s="28" t="s">
        <v>45</v>
      </c>
      <c r="O40" s="31" t="s">
        <v>167</v>
      </c>
      <c r="P40" s="32"/>
      <c r="Q40" s="33"/>
      <c r="R40" s="33"/>
    </row>
    <row r="41" ht="12.0" customHeight="1">
      <c r="A41" s="7" t="s">
        <v>46</v>
      </c>
      <c r="B41">
        <v>1.0</v>
      </c>
      <c r="C41">
        <v>3.0</v>
      </c>
      <c r="D41">
        <f>B41/C41</f>
        <v>0.3333333333</v>
      </c>
      <c r="F41">
        <v>1.0</v>
      </c>
      <c r="G41">
        <f>E41/F41</f>
        <v>0</v>
      </c>
      <c r="H41">
        <f>D41+G41</f>
        <v>0.3333333333</v>
      </c>
      <c r="O41" s="30" t="s">
        <v>168</v>
      </c>
      <c r="P41" s="32"/>
      <c r="Q41" s="33"/>
      <c r="R41" s="33">
        <v>1.0</v>
      </c>
    </row>
    <row r="42" ht="12.0" customHeight="1">
      <c r="A42" s="28" t="s">
        <v>47</v>
      </c>
      <c r="O42" s="31" t="s">
        <v>169</v>
      </c>
      <c r="P42" s="32"/>
      <c r="Q42" s="33"/>
      <c r="R42" s="33"/>
    </row>
    <row r="43" ht="12.0" customHeight="1">
      <c r="A43" s="2" t="s">
        <v>48</v>
      </c>
      <c r="B43">
        <v>1.0</v>
      </c>
      <c r="C43">
        <v>3.0</v>
      </c>
      <c r="D43">
        <f>B43/C43</f>
        <v>0.3333333333</v>
      </c>
      <c r="F43">
        <v>1.0</v>
      </c>
      <c r="G43">
        <f>E43/F43</f>
        <v>0</v>
      </c>
      <c r="H43">
        <f>D43+G43</f>
        <v>0.3333333333</v>
      </c>
      <c r="O43" s="29" t="s">
        <v>170</v>
      </c>
      <c r="P43" s="32"/>
      <c r="Q43" s="33">
        <v>2.0</v>
      </c>
      <c r="R43" s="33"/>
      <c r="T43" t="s">
        <v>176</v>
      </c>
    </row>
    <row r="44" ht="12.0" customHeight="1">
      <c r="P44">
        <f t="shared" ref="P44:R44" si="1">SUM(P26:P43)</f>
        <v>1</v>
      </c>
      <c r="Q44">
        <f t="shared" si="1"/>
        <v>2</v>
      </c>
      <c r="R44">
        <f t="shared" si="1"/>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7" width="6.0"/>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H27</f>
        <v>0.5</v>
      </c>
      <c r="C3">
        <v>1.5</v>
      </c>
      <c r="D3" t="str">
        <f>I27</f>
        <v/>
      </c>
      <c r="F3">
        <v>1.0</v>
      </c>
      <c r="H3">
        <v>7.0</v>
      </c>
      <c r="I3">
        <v>1.0</v>
      </c>
      <c r="J3">
        <v>1.0</v>
      </c>
      <c r="O3">
        <v>2.0</v>
      </c>
      <c r="U3">
        <v>1.0</v>
      </c>
      <c r="X3">
        <v>1.0</v>
      </c>
      <c r="Y3">
        <v>1.0</v>
      </c>
    </row>
    <row r="4" ht="12.0" customHeight="1">
      <c r="A4" s="28" t="s">
        <v>33</v>
      </c>
    </row>
    <row r="5" ht="12.0" customHeight="1">
      <c r="A5" s="28" t="s">
        <v>34</v>
      </c>
    </row>
    <row r="6" ht="12.0" customHeight="1">
      <c r="A6" s="7" t="s">
        <v>35</v>
      </c>
      <c r="B6">
        <f>H30</f>
        <v>0</v>
      </c>
      <c r="C6">
        <v>1.5</v>
      </c>
      <c r="D6">
        <f>I30</f>
        <v>1</v>
      </c>
      <c r="F6">
        <v>0.0</v>
      </c>
      <c r="H6">
        <v>7.0</v>
      </c>
      <c r="I6">
        <v>1.0</v>
      </c>
      <c r="J6">
        <v>1.0</v>
      </c>
      <c r="O6">
        <v>2.0</v>
      </c>
      <c r="U6">
        <v>1.0</v>
      </c>
    </row>
    <row r="7" ht="12.0" customHeight="1">
      <c r="A7" s="28" t="s">
        <v>36</v>
      </c>
    </row>
    <row r="8" ht="12.0" customHeight="1">
      <c r="A8" s="2" t="s">
        <v>37</v>
      </c>
      <c r="B8">
        <f>H32</f>
        <v>0</v>
      </c>
      <c r="C8">
        <v>1.5</v>
      </c>
      <c r="D8" t="str">
        <f>I32</f>
        <v/>
      </c>
      <c r="F8">
        <v>1.0</v>
      </c>
      <c r="H8">
        <v>7.0</v>
      </c>
      <c r="I8">
        <v>1.0</v>
      </c>
      <c r="J8">
        <v>1.0</v>
      </c>
      <c r="O8">
        <v>2.0</v>
      </c>
      <c r="U8">
        <v>1.0</v>
      </c>
      <c r="X8">
        <v>1.0</v>
      </c>
    </row>
    <row r="9" ht="12.0" customHeight="1">
      <c r="A9" s="28" t="s">
        <v>38</v>
      </c>
    </row>
    <row r="10" ht="12.0" customHeight="1">
      <c r="A10" s="2" t="s">
        <v>136</v>
      </c>
      <c r="B10">
        <f>H34</f>
        <v>0</v>
      </c>
      <c r="C10">
        <v>1.5</v>
      </c>
      <c r="D10" t="str">
        <f>I34</f>
        <v/>
      </c>
      <c r="F10">
        <v>1.0</v>
      </c>
      <c r="H10">
        <v>7.0</v>
      </c>
      <c r="I10">
        <v>1.0</v>
      </c>
      <c r="J10">
        <v>1.0</v>
      </c>
      <c r="O10">
        <v>2.0</v>
      </c>
      <c r="U10">
        <v>1.0</v>
      </c>
      <c r="X10">
        <v>1.0</v>
      </c>
    </row>
    <row r="11" ht="12.0" customHeight="1">
      <c r="A11" s="28" t="s">
        <v>40</v>
      </c>
    </row>
    <row r="12" ht="12.0" customHeight="1">
      <c r="A12" s="28" t="s">
        <v>135</v>
      </c>
    </row>
    <row r="13" ht="12.0" customHeight="1">
      <c r="A13" s="28" t="s">
        <v>42</v>
      </c>
    </row>
    <row r="14" ht="12.0" customHeight="1">
      <c r="A14" s="28" t="s">
        <v>43</v>
      </c>
    </row>
    <row r="15" ht="12.0" customHeight="1">
      <c r="A15" s="28" t="s">
        <v>141</v>
      </c>
    </row>
    <row r="16" ht="12.0" customHeight="1">
      <c r="A16" s="2" t="s">
        <v>45</v>
      </c>
      <c r="B16">
        <f t="shared" ref="B16:B17" si="1">H40</f>
        <v>0</v>
      </c>
      <c r="C16">
        <v>1.5</v>
      </c>
      <c r="D16" t="str">
        <f t="shared" ref="D16:D17" si="2">I40</f>
        <v/>
      </c>
      <c r="F16">
        <v>0.0</v>
      </c>
      <c r="G16">
        <v>5.0</v>
      </c>
      <c r="H16">
        <v>7.0</v>
      </c>
      <c r="I16">
        <v>1.0</v>
      </c>
      <c r="O16">
        <v>2.0</v>
      </c>
      <c r="U16">
        <v>1.0</v>
      </c>
      <c r="X16">
        <v>1.0</v>
      </c>
    </row>
    <row r="17" ht="12.0" customHeight="1">
      <c r="A17" s="7" t="s">
        <v>46</v>
      </c>
      <c r="B17">
        <f t="shared" si="1"/>
        <v>1.5</v>
      </c>
      <c r="C17">
        <v>1.5</v>
      </c>
      <c r="D17" t="str">
        <f t="shared" si="2"/>
        <v/>
      </c>
      <c r="F17">
        <v>1.0</v>
      </c>
      <c r="H17">
        <v>7.0</v>
      </c>
      <c r="I17">
        <v>1.0</v>
      </c>
      <c r="J17">
        <v>1.0</v>
      </c>
      <c r="O17">
        <v>2.0</v>
      </c>
      <c r="U17">
        <v>1.0</v>
      </c>
      <c r="V17">
        <v>1.0</v>
      </c>
      <c r="X17">
        <v>1.0</v>
      </c>
      <c r="Y17">
        <v>1.0</v>
      </c>
    </row>
    <row r="18" ht="12.0" customHeight="1">
      <c r="A18" s="28" t="s">
        <v>47</v>
      </c>
    </row>
    <row r="19" ht="12.0" customHeight="1">
      <c r="A19" s="2" t="s">
        <v>48</v>
      </c>
      <c r="B19">
        <f>H43</f>
        <v>0</v>
      </c>
      <c r="C19">
        <v>1.5</v>
      </c>
      <c r="D19" t="str">
        <f>I43</f>
        <v/>
      </c>
      <c r="F19">
        <v>1.0</v>
      </c>
      <c r="G19">
        <v>2.0</v>
      </c>
      <c r="H19">
        <v>7.0</v>
      </c>
      <c r="I19">
        <v>1.0</v>
      </c>
      <c r="O19">
        <v>2.0</v>
      </c>
      <c r="U19">
        <v>1.0</v>
      </c>
      <c r="X19">
        <v>1.0</v>
      </c>
    </row>
    <row r="20" ht="12.0" customHeight="1"/>
    <row r="21" ht="12.0" customHeight="1"/>
    <row r="22" ht="12.0" customHeight="1"/>
    <row r="23" ht="12.0" customHeight="1"/>
    <row r="24" ht="12.0" customHeight="1">
      <c r="A24" s="1"/>
      <c r="B24" s="1" t="s">
        <v>172</v>
      </c>
      <c r="C24" s="1"/>
      <c r="D24" s="1"/>
      <c r="E24" s="1" t="s">
        <v>173</v>
      </c>
      <c r="F24" s="1"/>
      <c r="G24" s="1"/>
      <c r="H24" s="1"/>
      <c r="P24" t="s">
        <v>177</v>
      </c>
    </row>
    <row r="25" ht="12.0" customHeight="1">
      <c r="A25" s="1"/>
      <c r="B25" s="1" t="s">
        <v>146</v>
      </c>
      <c r="C25" s="1" t="s">
        <v>147</v>
      </c>
      <c r="D25" s="1" t="s">
        <v>148</v>
      </c>
      <c r="E25" s="1" t="s">
        <v>146</v>
      </c>
      <c r="F25" s="1" t="s">
        <v>147</v>
      </c>
      <c r="G25" s="1" t="s">
        <v>148</v>
      </c>
      <c r="H25" s="1" t="s">
        <v>149</v>
      </c>
      <c r="I25" s="1" t="s">
        <v>150</v>
      </c>
      <c r="P25" s="29" t="s">
        <v>170</v>
      </c>
      <c r="Q25" s="29" t="s">
        <v>167</v>
      </c>
    </row>
    <row r="26" ht="12.0" customHeight="1">
      <c r="A26" s="28" t="s">
        <v>31</v>
      </c>
      <c r="O26" s="31" t="s">
        <v>153</v>
      </c>
      <c r="P26" s="32"/>
      <c r="Q26" s="33"/>
    </row>
    <row r="27" ht="12.0" customHeight="1">
      <c r="A27" s="7" t="s">
        <v>32</v>
      </c>
      <c r="B27">
        <v>1.0</v>
      </c>
      <c r="C27">
        <v>2.0</v>
      </c>
      <c r="D27">
        <f>B27/C27</f>
        <v>0.5</v>
      </c>
      <c r="F27">
        <v>1.0</v>
      </c>
      <c r="G27">
        <f>E27/F27</f>
        <v>0</v>
      </c>
      <c r="H27">
        <f>D27+G27</f>
        <v>0.5</v>
      </c>
      <c r="O27" s="30" t="s">
        <v>152</v>
      </c>
      <c r="P27" s="32"/>
      <c r="Q27" s="33">
        <v>1.0</v>
      </c>
    </row>
    <row r="28" ht="12.0" customHeight="1">
      <c r="A28" s="28" t="s">
        <v>33</v>
      </c>
      <c r="O28" s="31" t="s">
        <v>155</v>
      </c>
      <c r="P28" s="32"/>
      <c r="Q28" s="33"/>
    </row>
    <row r="29" ht="12.0" customHeight="1">
      <c r="A29" s="28" t="s">
        <v>34</v>
      </c>
      <c r="O29" s="31" t="s">
        <v>157</v>
      </c>
      <c r="P29" s="32"/>
      <c r="Q29" s="33"/>
    </row>
    <row r="30" ht="12.0" customHeight="1">
      <c r="A30" s="7" t="s">
        <v>35</v>
      </c>
      <c r="B30" s="34"/>
      <c r="C30">
        <v>2.0</v>
      </c>
      <c r="D30">
        <f>B30/C30</f>
        <v>0</v>
      </c>
      <c r="F30">
        <v>1.0</v>
      </c>
      <c r="G30">
        <f>E30/F30</f>
        <v>0</v>
      </c>
      <c r="H30">
        <f>D30+G30</f>
        <v>0</v>
      </c>
      <c r="I30">
        <v>1.0</v>
      </c>
      <c r="O30" s="30" t="s">
        <v>158</v>
      </c>
      <c r="P30" s="32">
        <v>1.0</v>
      </c>
      <c r="Q30" s="33"/>
    </row>
    <row r="31" ht="12.0" customHeight="1">
      <c r="A31" s="28" t="s">
        <v>36</v>
      </c>
      <c r="O31" s="31" t="s">
        <v>159</v>
      </c>
      <c r="P31" s="32"/>
      <c r="Q31" s="33"/>
    </row>
    <row r="32" ht="12.0" customHeight="1">
      <c r="A32" s="2" t="s">
        <v>37</v>
      </c>
      <c r="B32">
        <v>0.0</v>
      </c>
      <c r="C32">
        <v>2.0</v>
      </c>
      <c r="D32">
        <f>B32/C32</f>
        <v>0</v>
      </c>
      <c r="F32">
        <v>1.0</v>
      </c>
      <c r="G32">
        <f>E32/F32</f>
        <v>0</v>
      </c>
      <c r="H32">
        <f>D32+G32</f>
        <v>0</v>
      </c>
      <c r="O32" s="29" t="s">
        <v>151</v>
      </c>
      <c r="P32" s="32"/>
      <c r="Q32" s="33">
        <v>1.0</v>
      </c>
    </row>
    <row r="33" ht="12.0" customHeight="1">
      <c r="A33" s="28" t="s">
        <v>38</v>
      </c>
      <c r="O33" s="31" t="s">
        <v>160</v>
      </c>
      <c r="P33" s="32"/>
      <c r="Q33" s="33"/>
    </row>
    <row r="34" ht="12.0" customHeight="1">
      <c r="A34" s="2" t="s">
        <v>136</v>
      </c>
      <c r="B34">
        <v>0.0</v>
      </c>
      <c r="C34">
        <v>2.0</v>
      </c>
      <c r="D34">
        <f>B34/C34</f>
        <v>0</v>
      </c>
      <c r="F34">
        <v>1.0</v>
      </c>
      <c r="G34">
        <f>E34/F34</f>
        <v>0</v>
      </c>
      <c r="H34">
        <f>D34+G34</f>
        <v>0</v>
      </c>
      <c r="O34" s="29" t="s">
        <v>161</v>
      </c>
      <c r="P34" s="32"/>
      <c r="Q34" s="33">
        <v>1.0</v>
      </c>
    </row>
    <row r="35" ht="12.0" customHeight="1">
      <c r="A35" s="28" t="s">
        <v>40</v>
      </c>
      <c r="O35" s="31" t="s">
        <v>162</v>
      </c>
      <c r="P35" s="32"/>
      <c r="Q35" s="33"/>
    </row>
    <row r="36" ht="12.0" customHeight="1">
      <c r="A36" s="28" t="s">
        <v>135</v>
      </c>
      <c r="O36" s="31" t="s">
        <v>163</v>
      </c>
      <c r="P36" s="32"/>
      <c r="Q36" s="33"/>
    </row>
    <row r="37" ht="12.0" customHeight="1">
      <c r="A37" s="28" t="s">
        <v>42</v>
      </c>
      <c r="O37" s="31" t="s">
        <v>164</v>
      </c>
      <c r="P37" s="32"/>
      <c r="Q37" s="33"/>
    </row>
    <row r="38" ht="12.0" customHeight="1">
      <c r="A38" s="28" t="s">
        <v>43</v>
      </c>
      <c r="O38" s="31" t="s">
        <v>165</v>
      </c>
      <c r="P38" s="32"/>
      <c r="Q38" s="33"/>
    </row>
    <row r="39" ht="12.0" customHeight="1">
      <c r="A39" s="28" t="s">
        <v>141</v>
      </c>
      <c r="O39" s="31" t="s">
        <v>166</v>
      </c>
      <c r="P39" s="32"/>
      <c r="Q39" s="33"/>
    </row>
    <row r="40" ht="12.0" customHeight="1">
      <c r="A40" s="2" t="s">
        <v>45</v>
      </c>
      <c r="B40">
        <v>0.0</v>
      </c>
      <c r="C40">
        <v>2.0</v>
      </c>
      <c r="D40">
        <f t="shared" ref="D40:D41" si="3">B40/C40</f>
        <v>0</v>
      </c>
      <c r="F40">
        <v>1.0</v>
      </c>
      <c r="G40">
        <f t="shared" ref="G40:G41" si="4">E40/F40</f>
        <v>0</v>
      </c>
      <c r="H40">
        <f t="shared" ref="H40:H41" si="5">D40+G40</f>
        <v>0</v>
      </c>
      <c r="O40" s="29" t="s">
        <v>167</v>
      </c>
      <c r="P40" s="32">
        <v>1.0</v>
      </c>
      <c r="Q40" s="33"/>
    </row>
    <row r="41" ht="12.0" customHeight="1">
      <c r="A41" s="7" t="s">
        <v>46</v>
      </c>
      <c r="B41">
        <v>1.0</v>
      </c>
      <c r="C41">
        <v>2.0</v>
      </c>
      <c r="D41">
        <f t="shared" si="3"/>
        <v>0.5</v>
      </c>
      <c r="E41">
        <v>1.0</v>
      </c>
      <c r="F41">
        <v>1.0</v>
      </c>
      <c r="G41">
        <f t="shared" si="4"/>
        <v>1</v>
      </c>
      <c r="H41">
        <f t="shared" si="5"/>
        <v>1.5</v>
      </c>
      <c r="O41" s="30" t="s">
        <v>168</v>
      </c>
      <c r="P41" s="32"/>
      <c r="Q41" s="33">
        <v>1.0</v>
      </c>
    </row>
    <row r="42" ht="12.0" customHeight="1">
      <c r="A42" s="28" t="s">
        <v>47</v>
      </c>
      <c r="O42" s="31" t="s">
        <v>169</v>
      </c>
      <c r="P42" s="32"/>
      <c r="Q42" s="33"/>
    </row>
    <row r="43" ht="12.0" customHeight="1">
      <c r="A43" s="2" t="s">
        <v>48</v>
      </c>
      <c r="B43">
        <v>0.0</v>
      </c>
      <c r="C43">
        <v>2.0</v>
      </c>
      <c r="D43">
        <f>B43/C43</f>
        <v>0</v>
      </c>
      <c r="F43">
        <v>1.0</v>
      </c>
      <c r="G43">
        <f>E43/F43</f>
        <v>0</v>
      </c>
      <c r="H43">
        <f>D43+G43</f>
        <v>0</v>
      </c>
      <c r="O43" s="29" t="s">
        <v>170</v>
      </c>
      <c r="P43" s="32"/>
      <c r="Q43" s="33">
        <v>1.0</v>
      </c>
    </row>
    <row r="44" ht="12.0" customHeight="1">
      <c r="P44">
        <f t="shared" ref="P44:Q44" si="6">SUM(P26:P43)</f>
        <v>2</v>
      </c>
      <c r="Q44">
        <f t="shared" si="6"/>
        <v>5</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H27</f>
        <v>0</v>
      </c>
      <c r="C3">
        <v>1.5</v>
      </c>
      <c r="F3">
        <v>1.0</v>
      </c>
      <c r="H3">
        <v>8.0</v>
      </c>
      <c r="I3">
        <v>1.0</v>
      </c>
      <c r="J3">
        <v>1.0</v>
      </c>
      <c r="O3">
        <v>3.0</v>
      </c>
      <c r="S3">
        <v>0.5</v>
      </c>
      <c r="U3">
        <v>1.0</v>
      </c>
    </row>
    <row r="4" ht="12.0" customHeight="1">
      <c r="A4" s="28" t="s">
        <v>33</v>
      </c>
    </row>
    <row r="5" ht="12.0" customHeight="1">
      <c r="A5" s="28" t="s">
        <v>34</v>
      </c>
    </row>
    <row r="6" ht="12.0" customHeight="1">
      <c r="A6" s="7" t="s">
        <v>35</v>
      </c>
      <c r="B6">
        <f t="shared" ref="B6:B8" si="1">H30</f>
        <v>1</v>
      </c>
      <c r="C6">
        <v>1.5</v>
      </c>
      <c r="F6">
        <v>0.0</v>
      </c>
      <c r="H6">
        <v>8.0</v>
      </c>
      <c r="I6">
        <v>1.0</v>
      </c>
      <c r="J6">
        <v>1.0</v>
      </c>
      <c r="O6">
        <v>3.0</v>
      </c>
      <c r="S6">
        <v>0.5</v>
      </c>
      <c r="U6">
        <v>1.0</v>
      </c>
      <c r="V6">
        <v>1.0</v>
      </c>
    </row>
    <row r="7" ht="12.0" customHeight="1">
      <c r="A7" s="2" t="s">
        <v>36</v>
      </c>
      <c r="B7">
        <f t="shared" si="1"/>
        <v>0</v>
      </c>
      <c r="C7">
        <v>1.5</v>
      </c>
      <c r="F7">
        <v>0.0</v>
      </c>
      <c r="G7">
        <v>4.0</v>
      </c>
      <c r="H7">
        <v>8.0</v>
      </c>
      <c r="I7">
        <v>1.0</v>
      </c>
      <c r="O7">
        <v>3.0</v>
      </c>
      <c r="S7">
        <v>0.5</v>
      </c>
      <c r="U7">
        <v>1.0</v>
      </c>
    </row>
    <row r="8" ht="12.0" customHeight="1">
      <c r="A8" s="2" t="s">
        <v>37</v>
      </c>
      <c r="B8">
        <f t="shared" si="1"/>
        <v>0</v>
      </c>
      <c r="C8">
        <v>1.5</v>
      </c>
      <c r="F8">
        <v>1.0</v>
      </c>
      <c r="G8">
        <v>2.0</v>
      </c>
      <c r="H8">
        <v>8.0</v>
      </c>
      <c r="I8">
        <v>1.0</v>
      </c>
      <c r="O8">
        <v>3.0</v>
      </c>
      <c r="S8">
        <v>0.5</v>
      </c>
      <c r="U8">
        <v>1.0</v>
      </c>
    </row>
    <row r="9" ht="12.0" customHeight="1">
      <c r="A9" s="28" t="s">
        <v>38</v>
      </c>
    </row>
    <row r="10" ht="12.0" customHeight="1">
      <c r="A10" s="2" t="s">
        <v>136</v>
      </c>
      <c r="B10">
        <f>H34</f>
        <v>0</v>
      </c>
      <c r="C10">
        <v>1.5</v>
      </c>
      <c r="F10">
        <v>1.0</v>
      </c>
      <c r="H10">
        <v>8.0</v>
      </c>
      <c r="I10">
        <v>1.0</v>
      </c>
      <c r="J10">
        <v>1.0</v>
      </c>
      <c r="O10">
        <v>3.0</v>
      </c>
      <c r="S10">
        <v>0.5</v>
      </c>
      <c r="U10">
        <v>1.0</v>
      </c>
    </row>
    <row r="11" ht="12.0" customHeight="1">
      <c r="A11" s="28" t="s">
        <v>40</v>
      </c>
    </row>
    <row r="12" ht="12.0" customHeight="1">
      <c r="A12" s="28" t="s">
        <v>135</v>
      </c>
    </row>
    <row r="13" ht="12.0" customHeight="1">
      <c r="A13" s="28" t="s">
        <v>42</v>
      </c>
    </row>
    <row r="14" ht="12.0" customHeight="1">
      <c r="A14" s="28" t="s">
        <v>43</v>
      </c>
    </row>
    <row r="15" ht="12.0" customHeight="1">
      <c r="A15" s="28" t="s">
        <v>141</v>
      </c>
    </row>
    <row r="16" ht="12.0" customHeight="1">
      <c r="A16" s="2" t="s">
        <v>45</v>
      </c>
      <c r="B16">
        <f t="shared" ref="B16:B17" si="2">H40</f>
        <v>0.5</v>
      </c>
      <c r="C16">
        <v>1.5</v>
      </c>
      <c r="F16">
        <v>0.0</v>
      </c>
      <c r="H16">
        <v>8.0</v>
      </c>
      <c r="I16">
        <v>1.0</v>
      </c>
      <c r="J16">
        <v>1.0</v>
      </c>
      <c r="O16">
        <v>3.0</v>
      </c>
      <c r="S16">
        <v>0.5</v>
      </c>
      <c r="T16">
        <v>0.5</v>
      </c>
      <c r="U16">
        <v>1.0</v>
      </c>
    </row>
    <row r="17" ht="12.0" customHeight="1">
      <c r="A17" s="7" t="s">
        <v>46</v>
      </c>
      <c r="B17">
        <f t="shared" si="2"/>
        <v>0.5</v>
      </c>
      <c r="C17">
        <v>1.5</v>
      </c>
      <c r="F17">
        <v>0.0</v>
      </c>
      <c r="H17">
        <v>8.0</v>
      </c>
      <c r="I17">
        <v>1.0</v>
      </c>
      <c r="J17">
        <v>1.0</v>
      </c>
      <c r="O17">
        <v>3.0</v>
      </c>
      <c r="S17">
        <v>0.5</v>
      </c>
      <c r="T17">
        <v>0.5</v>
      </c>
      <c r="U17">
        <v>1.0</v>
      </c>
    </row>
    <row r="18" ht="12.0" customHeight="1">
      <c r="A18" s="28" t="s">
        <v>47</v>
      </c>
    </row>
    <row r="19" ht="12.0" customHeight="1">
      <c r="A19" s="2" t="s">
        <v>48</v>
      </c>
      <c r="B19">
        <f>H43</f>
        <v>0.5</v>
      </c>
      <c r="C19">
        <v>1.5</v>
      </c>
      <c r="F19">
        <v>1.0</v>
      </c>
      <c r="G19">
        <v>2.0</v>
      </c>
      <c r="H19">
        <v>8.0</v>
      </c>
      <c r="I19">
        <v>1.0</v>
      </c>
      <c r="O19">
        <v>3.0</v>
      </c>
      <c r="S19">
        <v>0.5</v>
      </c>
      <c r="T19">
        <v>0.5</v>
      </c>
      <c r="U19">
        <v>1.0</v>
      </c>
    </row>
    <row r="20" ht="12.0" customHeight="1">
      <c r="F20" t="s">
        <v>178</v>
      </c>
    </row>
    <row r="21" ht="12.0" customHeight="1"/>
    <row r="22" ht="12.0" customHeight="1"/>
    <row r="23" ht="12.0" customHeight="1"/>
    <row r="24" ht="12.0" customHeight="1">
      <c r="A24" s="1"/>
      <c r="B24" s="1" t="s">
        <v>172</v>
      </c>
      <c r="C24" s="1"/>
      <c r="D24" s="1"/>
      <c r="E24" s="1" t="s">
        <v>173</v>
      </c>
      <c r="F24" s="1"/>
      <c r="G24" s="1"/>
      <c r="H24" s="1"/>
      <c r="P24" t="s">
        <v>179</v>
      </c>
    </row>
    <row r="25" ht="12.0" customHeight="1">
      <c r="A25" s="1"/>
      <c r="B25" s="1" t="s">
        <v>146</v>
      </c>
      <c r="C25" s="1" t="s">
        <v>147</v>
      </c>
      <c r="D25" s="1" t="s">
        <v>148</v>
      </c>
      <c r="E25" s="1" t="s">
        <v>146</v>
      </c>
      <c r="F25" s="1" t="s">
        <v>147</v>
      </c>
      <c r="G25" s="1" t="s">
        <v>148</v>
      </c>
      <c r="H25" s="1" t="s">
        <v>149</v>
      </c>
      <c r="I25" s="1" t="s">
        <v>150</v>
      </c>
      <c r="P25" s="29" t="s">
        <v>170</v>
      </c>
      <c r="Q25" s="29" t="s">
        <v>151</v>
      </c>
      <c r="R25" s="29" t="s">
        <v>159</v>
      </c>
    </row>
    <row r="26" ht="12.0" customHeight="1">
      <c r="A26" s="28" t="s">
        <v>31</v>
      </c>
      <c r="O26" s="31" t="s">
        <v>153</v>
      </c>
      <c r="P26" s="32"/>
      <c r="Q26" s="33"/>
      <c r="R26" s="32"/>
    </row>
    <row r="27" ht="12.0" customHeight="1">
      <c r="A27" s="7" t="s">
        <v>32</v>
      </c>
      <c r="B27">
        <v>0.0</v>
      </c>
      <c r="C27">
        <v>1.0</v>
      </c>
      <c r="D27">
        <f>B27/C27</f>
        <v>0</v>
      </c>
      <c r="E27">
        <v>0.0</v>
      </c>
      <c r="F27">
        <v>1.0</v>
      </c>
      <c r="G27">
        <f>E27/F27</f>
        <v>0</v>
      </c>
      <c r="H27">
        <f>D27+G27</f>
        <v>0</v>
      </c>
      <c r="O27" s="30" t="s">
        <v>152</v>
      </c>
      <c r="P27" s="32"/>
      <c r="Q27" s="33"/>
      <c r="R27" s="32">
        <v>1.0</v>
      </c>
    </row>
    <row r="28" ht="12.0" customHeight="1">
      <c r="A28" s="28" t="s">
        <v>33</v>
      </c>
      <c r="O28" s="31" t="s">
        <v>155</v>
      </c>
      <c r="P28" s="32"/>
      <c r="Q28" s="33"/>
      <c r="R28" s="32"/>
    </row>
    <row r="29" ht="12.0" customHeight="1">
      <c r="A29" s="28" t="s">
        <v>34</v>
      </c>
      <c r="O29" s="31" t="s">
        <v>157</v>
      </c>
      <c r="P29" s="32"/>
      <c r="Q29" s="33"/>
      <c r="R29" s="32"/>
    </row>
    <row r="30" ht="12.0" customHeight="1">
      <c r="A30" s="7" t="s">
        <v>35</v>
      </c>
      <c r="B30">
        <v>0.0</v>
      </c>
      <c r="C30">
        <v>1.0</v>
      </c>
      <c r="D30">
        <f>B30/C30</f>
        <v>0</v>
      </c>
      <c r="E30">
        <v>1.0</v>
      </c>
      <c r="F30">
        <v>1.0</v>
      </c>
      <c r="G30">
        <f>E30/F30</f>
        <v>1</v>
      </c>
      <c r="H30">
        <f t="shared" ref="H30:H32" si="3">D30+G30</f>
        <v>1</v>
      </c>
      <c r="O30" s="30" t="s">
        <v>158</v>
      </c>
      <c r="P30" s="32"/>
      <c r="Q30" s="33">
        <v>1.0</v>
      </c>
      <c r="R30" s="32"/>
    </row>
    <row r="31" ht="12.0" customHeight="1">
      <c r="A31" s="2" t="s">
        <v>36</v>
      </c>
      <c r="B31">
        <v>0.0</v>
      </c>
      <c r="C31">
        <v>1.0</v>
      </c>
      <c r="D31">
        <v>0.0</v>
      </c>
      <c r="E31">
        <v>0.0</v>
      </c>
      <c r="F31">
        <v>1.0</v>
      </c>
      <c r="G31">
        <v>0.0</v>
      </c>
      <c r="H31">
        <f t="shared" si="3"/>
        <v>0</v>
      </c>
      <c r="O31" s="29" t="s">
        <v>159</v>
      </c>
      <c r="P31" s="32"/>
      <c r="Q31" s="33">
        <v>1.0</v>
      </c>
      <c r="R31" s="32"/>
    </row>
    <row r="32" ht="12.0" customHeight="1">
      <c r="A32" s="2" t="s">
        <v>37</v>
      </c>
      <c r="B32">
        <v>0.0</v>
      </c>
      <c r="C32">
        <v>1.0</v>
      </c>
      <c r="D32">
        <v>0.0</v>
      </c>
      <c r="E32">
        <v>0.0</v>
      </c>
      <c r="F32">
        <v>1.0</v>
      </c>
      <c r="G32">
        <v>0.0</v>
      </c>
      <c r="H32">
        <f t="shared" si="3"/>
        <v>0</v>
      </c>
      <c r="O32" s="29" t="s">
        <v>151</v>
      </c>
      <c r="P32" s="32"/>
      <c r="Q32" s="33"/>
      <c r="R32" s="32">
        <v>1.0</v>
      </c>
    </row>
    <row r="33" ht="12.0" customHeight="1">
      <c r="A33" s="28" t="s">
        <v>38</v>
      </c>
      <c r="O33" s="31" t="s">
        <v>160</v>
      </c>
      <c r="P33" s="32"/>
      <c r="Q33" s="33"/>
      <c r="R33" s="32"/>
    </row>
    <row r="34" ht="12.0" customHeight="1">
      <c r="A34" s="2" t="s">
        <v>136</v>
      </c>
      <c r="B34">
        <v>0.0</v>
      </c>
      <c r="C34">
        <v>1.0</v>
      </c>
      <c r="D34">
        <v>0.0</v>
      </c>
      <c r="E34">
        <v>0.0</v>
      </c>
      <c r="F34">
        <v>1.0</v>
      </c>
      <c r="G34">
        <v>0.0</v>
      </c>
      <c r="H34">
        <f>D34+G34</f>
        <v>0</v>
      </c>
      <c r="O34" s="29" t="s">
        <v>161</v>
      </c>
      <c r="P34" s="32"/>
      <c r="Q34" s="33"/>
      <c r="R34" s="32">
        <v>1.0</v>
      </c>
    </row>
    <row r="35" ht="12.0" customHeight="1">
      <c r="A35" s="28" t="s">
        <v>40</v>
      </c>
      <c r="O35" s="31" t="s">
        <v>162</v>
      </c>
      <c r="P35" s="32"/>
      <c r="Q35" s="33"/>
      <c r="R35" s="32"/>
    </row>
    <row r="36" ht="12.0" customHeight="1">
      <c r="A36" s="28" t="s">
        <v>135</v>
      </c>
      <c r="O36" s="31" t="s">
        <v>163</v>
      </c>
      <c r="P36" s="32"/>
      <c r="Q36" s="33"/>
      <c r="R36" s="32"/>
    </row>
    <row r="37" ht="12.0" customHeight="1">
      <c r="A37" s="28" t="s">
        <v>42</v>
      </c>
      <c r="O37" s="31" t="s">
        <v>164</v>
      </c>
      <c r="P37" s="32"/>
      <c r="Q37" s="33"/>
      <c r="R37" s="32"/>
    </row>
    <row r="38" ht="12.0" customHeight="1">
      <c r="A38" s="28" t="s">
        <v>43</v>
      </c>
      <c r="O38" s="31" t="s">
        <v>165</v>
      </c>
      <c r="P38" s="32"/>
      <c r="Q38" s="33"/>
      <c r="R38" s="32"/>
    </row>
    <row r="39" ht="12.0" customHeight="1">
      <c r="A39" s="28" t="s">
        <v>141</v>
      </c>
      <c r="O39" s="31" t="s">
        <v>166</v>
      </c>
      <c r="P39" s="32"/>
      <c r="Q39" s="33"/>
      <c r="R39" s="32"/>
    </row>
    <row r="40" ht="12.0" customHeight="1">
      <c r="A40" s="2" t="s">
        <v>45</v>
      </c>
      <c r="B40">
        <v>0.5</v>
      </c>
      <c r="C40">
        <v>1.0</v>
      </c>
      <c r="D40">
        <f t="shared" ref="D40:D41" si="4">B40/C40</f>
        <v>0.5</v>
      </c>
      <c r="E40">
        <v>0.0</v>
      </c>
      <c r="F40">
        <v>1.0</v>
      </c>
      <c r="G40">
        <v>0.0</v>
      </c>
      <c r="H40">
        <f t="shared" ref="H40:H41" si="5">D40+G40</f>
        <v>0.5</v>
      </c>
      <c r="O40" s="29" t="s">
        <v>167</v>
      </c>
      <c r="P40" s="32">
        <v>1.0</v>
      </c>
      <c r="Q40" s="33"/>
      <c r="R40" s="32"/>
    </row>
    <row r="41" ht="12.0" customHeight="1">
      <c r="A41" s="7" t="s">
        <v>46</v>
      </c>
      <c r="B41">
        <v>0.5</v>
      </c>
      <c r="C41">
        <v>1.0</v>
      </c>
      <c r="D41">
        <f t="shared" si="4"/>
        <v>0.5</v>
      </c>
      <c r="E41">
        <v>0.0</v>
      </c>
      <c r="F41">
        <v>1.0</v>
      </c>
      <c r="G41">
        <v>0.0</v>
      </c>
      <c r="H41">
        <f t="shared" si="5"/>
        <v>0.5</v>
      </c>
      <c r="O41" s="30" t="s">
        <v>168</v>
      </c>
      <c r="P41" s="32">
        <v>1.0</v>
      </c>
      <c r="Q41" s="33"/>
      <c r="R41" s="32"/>
    </row>
    <row r="42" ht="12.0" customHeight="1">
      <c r="A42" s="28" t="s">
        <v>47</v>
      </c>
      <c r="O42" s="31" t="s">
        <v>169</v>
      </c>
      <c r="P42" s="32"/>
      <c r="Q42" s="33"/>
      <c r="R42" s="32"/>
    </row>
    <row r="43" ht="12.0" customHeight="1">
      <c r="A43" s="2" t="s">
        <v>48</v>
      </c>
      <c r="B43">
        <v>0.5</v>
      </c>
      <c r="C43">
        <v>1.0</v>
      </c>
      <c r="D43">
        <f>B43/C43</f>
        <v>0.5</v>
      </c>
      <c r="E43">
        <v>0.0</v>
      </c>
      <c r="F43">
        <v>1.0</v>
      </c>
      <c r="G43">
        <v>0.0</v>
      </c>
      <c r="H43">
        <f>D43+G43</f>
        <v>0.5</v>
      </c>
      <c r="O43" s="29" t="s">
        <v>170</v>
      </c>
      <c r="P43" s="32"/>
      <c r="Q43" s="33"/>
      <c r="R43" s="32">
        <v>1.0</v>
      </c>
    </row>
    <row r="44" ht="12.0" customHeight="1">
      <c r="P44">
        <f t="shared" ref="P44:R44" si="6">SUM(P26:P43)</f>
        <v>2</v>
      </c>
      <c r="Q44">
        <f t="shared" si="6"/>
        <v>2</v>
      </c>
      <c r="R44">
        <f t="shared" si="6"/>
        <v>4</v>
      </c>
    </row>
    <row r="45" ht="12.0" customHeight="1">
      <c r="B45" t="s">
        <v>180</v>
      </c>
    </row>
    <row r="46" ht="12.0" customHeight="1">
      <c r="B46" t="s">
        <v>181</v>
      </c>
    </row>
    <row r="47" ht="12.0" customHeight="1">
      <c r="B47" t="s">
        <v>182</v>
      </c>
    </row>
    <row r="48" ht="12.0" customHeight="1">
      <c r="B48" t="s">
        <v>183</v>
      </c>
    </row>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H27</f>
        <v>0</v>
      </c>
      <c r="C3">
        <f>1.25</f>
        <v>1.25</v>
      </c>
      <c r="F3">
        <v>1.0</v>
      </c>
      <c r="G3">
        <v>3.0</v>
      </c>
      <c r="H3">
        <v>9.0</v>
      </c>
      <c r="I3">
        <v>1.0</v>
      </c>
      <c r="O3">
        <v>2.0</v>
      </c>
      <c r="U3">
        <v>1.0</v>
      </c>
      <c r="X3">
        <v>1.0</v>
      </c>
    </row>
    <row r="4" ht="12.0" customHeight="1">
      <c r="A4" s="28" t="s">
        <v>33</v>
      </c>
    </row>
    <row r="5" ht="12.0" customHeight="1">
      <c r="A5" s="28" t="s">
        <v>34</v>
      </c>
    </row>
    <row r="6" ht="12.0" customHeight="1">
      <c r="A6" s="7" t="s">
        <v>35</v>
      </c>
      <c r="B6">
        <f t="shared" ref="B6:B10" si="1">H30</f>
        <v>0.25</v>
      </c>
      <c r="C6">
        <f t="shared" ref="C6:C10" si="2">1.25</f>
        <v>1.25</v>
      </c>
      <c r="F6">
        <v>0.0</v>
      </c>
      <c r="H6">
        <v>9.0</v>
      </c>
      <c r="I6">
        <v>1.0</v>
      </c>
      <c r="J6">
        <v>1.0</v>
      </c>
      <c r="O6">
        <v>2.0</v>
      </c>
      <c r="U6">
        <v>1.0</v>
      </c>
      <c r="X6">
        <v>1.0</v>
      </c>
      <c r="Y6">
        <v>1.0</v>
      </c>
    </row>
    <row r="7" ht="12.0" customHeight="1">
      <c r="A7" s="2" t="s">
        <v>36</v>
      </c>
      <c r="B7">
        <f t="shared" si="1"/>
        <v>0.25</v>
      </c>
      <c r="C7">
        <f t="shared" si="2"/>
        <v>1.25</v>
      </c>
      <c r="F7">
        <v>0.0</v>
      </c>
      <c r="G7">
        <v>2.0</v>
      </c>
      <c r="H7">
        <v>9.0</v>
      </c>
      <c r="I7">
        <v>1.0</v>
      </c>
      <c r="O7">
        <v>2.0</v>
      </c>
      <c r="U7">
        <v>1.0</v>
      </c>
      <c r="X7">
        <v>1.0</v>
      </c>
      <c r="Y7">
        <v>1.0</v>
      </c>
    </row>
    <row r="8" ht="12.0" customHeight="1">
      <c r="A8" s="2" t="s">
        <v>37</v>
      </c>
      <c r="B8">
        <f t="shared" si="1"/>
        <v>0</v>
      </c>
      <c r="C8">
        <f t="shared" si="2"/>
        <v>1.25</v>
      </c>
      <c r="F8">
        <v>1.0</v>
      </c>
      <c r="H8">
        <v>9.0</v>
      </c>
      <c r="I8">
        <v>1.0</v>
      </c>
      <c r="J8">
        <v>1.0</v>
      </c>
      <c r="O8">
        <v>2.0</v>
      </c>
      <c r="U8">
        <v>1.0</v>
      </c>
      <c r="X8">
        <v>1.0</v>
      </c>
    </row>
    <row r="9" ht="12.0" customHeight="1">
      <c r="A9" s="7" t="s">
        <v>38</v>
      </c>
      <c r="B9">
        <f t="shared" si="1"/>
        <v>0</v>
      </c>
      <c r="C9">
        <f t="shared" si="2"/>
        <v>1.25</v>
      </c>
      <c r="F9">
        <v>0.0</v>
      </c>
      <c r="G9">
        <v>4.0</v>
      </c>
      <c r="H9">
        <v>9.0</v>
      </c>
      <c r="I9">
        <v>1.0</v>
      </c>
      <c r="O9">
        <v>2.0</v>
      </c>
      <c r="U9">
        <v>1.0</v>
      </c>
      <c r="X9">
        <v>1.0</v>
      </c>
    </row>
    <row r="10" ht="12.0" customHeight="1">
      <c r="A10" s="2" t="s">
        <v>136</v>
      </c>
      <c r="B10">
        <f t="shared" si="1"/>
        <v>0</v>
      </c>
      <c r="C10">
        <f t="shared" si="2"/>
        <v>1.25</v>
      </c>
      <c r="D10">
        <v>1.0</v>
      </c>
      <c r="F10">
        <v>0.0</v>
      </c>
      <c r="H10">
        <v>9.0</v>
      </c>
      <c r="I10">
        <v>1.0</v>
      </c>
      <c r="J10">
        <v>1.0</v>
      </c>
      <c r="O10">
        <v>2.0</v>
      </c>
      <c r="U10">
        <v>1.0</v>
      </c>
    </row>
    <row r="11" ht="12.0" customHeight="1">
      <c r="A11" s="28" t="s">
        <v>40</v>
      </c>
    </row>
    <row r="12" ht="12.0" customHeight="1">
      <c r="A12" s="28" t="s">
        <v>135</v>
      </c>
    </row>
    <row r="13" ht="12.0" customHeight="1">
      <c r="A13" s="28" t="s">
        <v>42</v>
      </c>
    </row>
    <row r="14" ht="12.0" customHeight="1">
      <c r="A14" s="28" t="s">
        <v>43</v>
      </c>
    </row>
    <row r="15" ht="12.0" customHeight="1">
      <c r="A15" s="28" t="s">
        <v>141</v>
      </c>
    </row>
    <row r="16" ht="12.0" customHeight="1">
      <c r="A16" s="2" t="s">
        <v>45</v>
      </c>
      <c r="B16">
        <f t="shared" ref="B16:B17" si="3">H40</f>
        <v>1.25</v>
      </c>
      <c r="C16">
        <f t="shared" ref="C16:C17" si="4">1.25</f>
        <v>1.25</v>
      </c>
      <c r="F16">
        <v>1.0</v>
      </c>
      <c r="H16">
        <v>9.0</v>
      </c>
      <c r="I16">
        <v>1.0</v>
      </c>
      <c r="J16">
        <v>1.0</v>
      </c>
      <c r="O16">
        <v>2.0</v>
      </c>
      <c r="U16">
        <v>1.0</v>
      </c>
      <c r="V16">
        <v>1.0</v>
      </c>
      <c r="X16">
        <v>1.0</v>
      </c>
      <c r="Y16">
        <v>1.0</v>
      </c>
    </row>
    <row r="17" ht="12.0" customHeight="1">
      <c r="A17" s="7" t="s">
        <v>46</v>
      </c>
      <c r="B17">
        <f t="shared" si="3"/>
        <v>0</v>
      </c>
      <c r="C17">
        <f t="shared" si="4"/>
        <v>1.25</v>
      </c>
      <c r="F17">
        <v>1.0</v>
      </c>
      <c r="H17">
        <v>9.0</v>
      </c>
      <c r="I17">
        <v>1.0</v>
      </c>
      <c r="J17">
        <v>1.0</v>
      </c>
      <c r="O17">
        <v>2.0</v>
      </c>
      <c r="U17">
        <v>1.0</v>
      </c>
      <c r="X17">
        <v>1.0</v>
      </c>
    </row>
    <row r="18" ht="12.0" customHeight="1">
      <c r="A18" s="28" t="s">
        <v>47</v>
      </c>
    </row>
    <row r="19" ht="12.0" customHeight="1">
      <c r="A19" s="2" t="s">
        <v>48</v>
      </c>
      <c r="B19">
        <f>H43</f>
        <v>0.25</v>
      </c>
      <c r="C19">
        <f>1.25</f>
        <v>1.25</v>
      </c>
      <c r="F19">
        <v>0.0</v>
      </c>
      <c r="H19">
        <v>9.0</v>
      </c>
      <c r="I19">
        <v>1.0</v>
      </c>
      <c r="J19">
        <v>1.0</v>
      </c>
      <c r="O19">
        <v>2.0</v>
      </c>
      <c r="U19">
        <v>1.0</v>
      </c>
      <c r="X19">
        <v>1.0</v>
      </c>
      <c r="Y19">
        <v>1.0</v>
      </c>
    </row>
    <row r="20" ht="12.0" customHeight="1">
      <c r="F20" t="s">
        <v>184</v>
      </c>
    </row>
    <row r="21" ht="12.0" customHeight="1"/>
    <row r="22" ht="12.0" customHeight="1"/>
    <row r="23" ht="12.0" customHeight="1"/>
    <row r="24" ht="12.0" customHeight="1">
      <c r="A24" s="1"/>
      <c r="B24" s="1" t="s">
        <v>172</v>
      </c>
      <c r="C24" s="1"/>
      <c r="D24" s="1"/>
      <c r="E24" s="1" t="s">
        <v>173</v>
      </c>
      <c r="F24" s="1"/>
      <c r="G24" s="1"/>
      <c r="H24" s="1"/>
      <c r="P24" t="s">
        <v>185</v>
      </c>
    </row>
    <row r="25" ht="12.0" customHeight="1">
      <c r="A25" s="1"/>
      <c r="B25" s="1" t="s">
        <v>146</v>
      </c>
      <c r="C25" s="1" t="s">
        <v>147</v>
      </c>
      <c r="D25" s="1" t="s">
        <v>148</v>
      </c>
      <c r="E25" s="1" t="s">
        <v>146</v>
      </c>
      <c r="F25" s="1" t="s">
        <v>147</v>
      </c>
      <c r="G25" s="1" t="s">
        <v>148</v>
      </c>
      <c r="H25" s="1" t="s">
        <v>149</v>
      </c>
      <c r="I25" s="1" t="s">
        <v>150</v>
      </c>
      <c r="P25" s="29" t="s">
        <v>159</v>
      </c>
      <c r="Q25" s="30" t="s">
        <v>152</v>
      </c>
      <c r="R25" s="30" t="s">
        <v>160</v>
      </c>
    </row>
    <row r="26" ht="12.0" customHeight="1">
      <c r="A26" s="28" t="s">
        <v>31</v>
      </c>
      <c r="O26" s="31" t="s">
        <v>153</v>
      </c>
      <c r="P26" s="32"/>
      <c r="Q26" s="33"/>
      <c r="R26" s="32"/>
    </row>
    <row r="27" ht="12.0" customHeight="1">
      <c r="A27" s="7" t="s">
        <v>32</v>
      </c>
      <c r="B27">
        <v>0.0</v>
      </c>
      <c r="C27">
        <v>4.0</v>
      </c>
      <c r="D27">
        <f>B27/C27</f>
        <v>0</v>
      </c>
      <c r="F27">
        <v>1.0</v>
      </c>
      <c r="G27">
        <f>E27/F27</f>
        <v>0</v>
      </c>
      <c r="H27">
        <f>D27+G27</f>
        <v>0</v>
      </c>
      <c r="O27" s="30" t="s">
        <v>152</v>
      </c>
      <c r="P27" s="32"/>
      <c r="Q27" s="33"/>
      <c r="R27" s="32">
        <v>1.0</v>
      </c>
    </row>
    <row r="28" ht="12.0" customHeight="1">
      <c r="A28" s="28" t="s">
        <v>33</v>
      </c>
      <c r="O28" s="31" t="s">
        <v>155</v>
      </c>
      <c r="P28" s="32"/>
      <c r="Q28" s="33"/>
      <c r="R28" s="32"/>
    </row>
    <row r="29" ht="12.0" customHeight="1">
      <c r="A29" s="28" t="s">
        <v>34</v>
      </c>
      <c r="O29" s="31" t="s">
        <v>157</v>
      </c>
      <c r="P29" s="32"/>
      <c r="Q29" s="33"/>
      <c r="R29" s="32"/>
    </row>
    <row r="30" ht="12.0" customHeight="1">
      <c r="A30" s="7" t="s">
        <v>35</v>
      </c>
      <c r="B30">
        <v>1.0</v>
      </c>
      <c r="C30">
        <v>4.0</v>
      </c>
      <c r="D30">
        <f t="shared" ref="D30:D34" si="5">B30/C30</f>
        <v>0.25</v>
      </c>
      <c r="F30">
        <v>1.0</v>
      </c>
      <c r="G30">
        <f t="shared" ref="G30:G34" si="6">E30/F30</f>
        <v>0</v>
      </c>
      <c r="H30">
        <f t="shared" ref="H30:H34" si="7">D30+G30</f>
        <v>0.25</v>
      </c>
      <c r="O30" s="30" t="s">
        <v>158</v>
      </c>
      <c r="P30" s="32"/>
      <c r="Q30" s="33">
        <v>1.0</v>
      </c>
      <c r="R30" s="32"/>
    </row>
    <row r="31" ht="12.0" customHeight="1">
      <c r="A31" s="2" t="s">
        <v>36</v>
      </c>
      <c r="B31">
        <v>1.0</v>
      </c>
      <c r="C31">
        <v>4.0</v>
      </c>
      <c r="D31">
        <f t="shared" si="5"/>
        <v>0.25</v>
      </c>
      <c r="F31">
        <v>1.0</v>
      </c>
      <c r="G31">
        <f t="shared" si="6"/>
        <v>0</v>
      </c>
      <c r="H31">
        <f t="shared" si="7"/>
        <v>0.25</v>
      </c>
      <c r="O31" s="29" t="s">
        <v>159</v>
      </c>
      <c r="P31" s="32"/>
      <c r="Q31" s="33">
        <v>1.0</v>
      </c>
      <c r="R31" s="32"/>
    </row>
    <row r="32" ht="12.0" customHeight="1">
      <c r="A32" s="2" t="s">
        <v>37</v>
      </c>
      <c r="B32">
        <v>0.0</v>
      </c>
      <c r="C32">
        <v>4.0</v>
      </c>
      <c r="D32">
        <f t="shared" si="5"/>
        <v>0</v>
      </c>
      <c r="F32">
        <v>1.0</v>
      </c>
      <c r="G32">
        <f t="shared" si="6"/>
        <v>0</v>
      </c>
      <c r="H32">
        <f t="shared" si="7"/>
        <v>0</v>
      </c>
      <c r="O32" s="29" t="s">
        <v>151</v>
      </c>
      <c r="P32" s="32"/>
      <c r="Q32" s="33"/>
      <c r="R32" s="32">
        <v>1.0</v>
      </c>
    </row>
    <row r="33" ht="12.0" customHeight="1">
      <c r="A33" s="7" t="s">
        <v>38</v>
      </c>
      <c r="B33">
        <v>0.0</v>
      </c>
      <c r="C33">
        <v>4.0</v>
      </c>
      <c r="D33">
        <f t="shared" si="5"/>
        <v>0</v>
      </c>
      <c r="F33">
        <v>1.0</v>
      </c>
      <c r="G33">
        <f t="shared" si="6"/>
        <v>0</v>
      </c>
      <c r="H33">
        <f t="shared" si="7"/>
        <v>0</v>
      </c>
      <c r="O33" s="30" t="s">
        <v>160</v>
      </c>
      <c r="P33" s="32">
        <v>1.0</v>
      </c>
      <c r="Q33" s="33"/>
      <c r="R33" s="32"/>
    </row>
    <row r="34" ht="12.0" customHeight="1">
      <c r="A34" s="2" t="s">
        <v>136</v>
      </c>
      <c r="B34" s="34"/>
      <c r="C34">
        <v>4.0</v>
      </c>
      <c r="D34">
        <f t="shared" si="5"/>
        <v>0</v>
      </c>
      <c r="F34">
        <v>1.0</v>
      </c>
      <c r="G34">
        <f t="shared" si="6"/>
        <v>0</v>
      </c>
      <c r="H34">
        <f t="shared" si="7"/>
        <v>0</v>
      </c>
      <c r="I34">
        <v>1.0</v>
      </c>
      <c r="O34" s="29" t="s">
        <v>161</v>
      </c>
      <c r="P34" s="32">
        <v>1.0</v>
      </c>
      <c r="Q34" s="33"/>
      <c r="R34" s="32"/>
    </row>
    <row r="35" ht="12.0" customHeight="1">
      <c r="A35" s="28" t="s">
        <v>40</v>
      </c>
      <c r="O35" s="31" t="s">
        <v>162</v>
      </c>
      <c r="P35" s="32"/>
      <c r="Q35" s="33"/>
      <c r="R35" s="32"/>
    </row>
    <row r="36" ht="12.0" customHeight="1">
      <c r="A36" s="28" t="s">
        <v>135</v>
      </c>
      <c r="O36" s="31" t="s">
        <v>163</v>
      </c>
      <c r="P36" s="32"/>
      <c r="Q36" s="33"/>
      <c r="R36" s="32"/>
    </row>
    <row r="37" ht="12.0" customHeight="1">
      <c r="A37" s="28" t="s">
        <v>42</v>
      </c>
      <c r="O37" s="31" t="s">
        <v>164</v>
      </c>
      <c r="P37" s="32"/>
      <c r="Q37" s="33"/>
      <c r="R37" s="32"/>
    </row>
    <row r="38" ht="12.0" customHeight="1">
      <c r="A38" s="28" t="s">
        <v>43</v>
      </c>
      <c r="O38" s="31" t="s">
        <v>165</v>
      </c>
      <c r="P38" s="32"/>
      <c r="Q38" s="33"/>
      <c r="R38" s="32"/>
    </row>
    <row r="39" ht="12.0" customHeight="1">
      <c r="A39" s="28" t="s">
        <v>141</v>
      </c>
      <c r="O39" s="31" t="s">
        <v>166</v>
      </c>
      <c r="P39" s="32"/>
      <c r="Q39" s="33"/>
      <c r="R39" s="32"/>
    </row>
    <row r="40" ht="12.0" customHeight="1">
      <c r="A40" s="2" t="s">
        <v>45</v>
      </c>
      <c r="B40">
        <v>1.0</v>
      </c>
      <c r="C40">
        <v>4.0</v>
      </c>
      <c r="D40">
        <f t="shared" ref="D40:D41" si="8">B40/C40</f>
        <v>0.25</v>
      </c>
      <c r="E40">
        <v>1.0</v>
      </c>
      <c r="F40">
        <v>1.0</v>
      </c>
      <c r="G40">
        <f t="shared" ref="G40:G41" si="9">E40/F40</f>
        <v>1</v>
      </c>
      <c r="H40">
        <f t="shared" ref="H40:H41" si="10">D40+G40</f>
        <v>1.25</v>
      </c>
      <c r="O40" s="29" t="s">
        <v>167</v>
      </c>
      <c r="P40" s="32"/>
      <c r="Q40" s="33"/>
      <c r="R40" s="32">
        <v>1.0</v>
      </c>
    </row>
    <row r="41" ht="12.0" customHeight="1">
      <c r="A41" s="7" t="s">
        <v>46</v>
      </c>
      <c r="B41">
        <v>0.0</v>
      </c>
      <c r="C41">
        <v>4.0</v>
      </c>
      <c r="D41">
        <f t="shared" si="8"/>
        <v>0</v>
      </c>
      <c r="F41">
        <v>1.0</v>
      </c>
      <c r="G41">
        <f t="shared" si="9"/>
        <v>0</v>
      </c>
      <c r="H41">
        <f t="shared" si="10"/>
        <v>0</v>
      </c>
      <c r="O41" s="30" t="s">
        <v>168</v>
      </c>
      <c r="P41" s="32"/>
      <c r="Q41" s="33"/>
      <c r="R41" s="32">
        <v>1.0</v>
      </c>
    </row>
    <row r="42" ht="12.0" customHeight="1">
      <c r="A42" s="28" t="s">
        <v>47</v>
      </c>
      <c r="O42" s="31" t="s">
        <v>169</v>
      </c>
      <c r="P42" s="32"/>
      <c r="Q42" s="33"/>
      <c r="R42" s="32"/>
    </row>
    <row r="43" ht="12.0" customHeight="1">
      <c r="A43" s="2" t="s">
        <v>48</v>
      </c>
      <c r="B43">
        <v>1.0</v>
      </c>
      <c r="C43">
        <v>4.0</v>
      </c>
      <c r="D43">
        <f>B43/C43</f>
        <v>0.25</v>
      </c>
      <c r="F43">
        <v>1.0</v>
      </c>
      <c r="G43">
        <f>E43/F43</f>
        <v>0</v>
      </c>
      <c r="H43">
        <f>D43+G43</f>
        <v>0.25</v>
      </c>
      <c r="O43" s="29" t="s">
        <v>170</v>
      </c>
      <c r="P43" s="32"/>
      <c r="Q43" s="33">
        <v>1.0</v>
      </c>
      <c r="R43" s="32"/>
      <c r="T43" t="s">
        <v>186</v>
      </c>
    </row>
    <row r="44" ht="12.0" customHeight="1">
      <c r="P44">
        <f t="shared" ref="P44:R44" si="11">SUM(P26:P43)</f>
        <v>2</v>
      </c>
      <c r="Q44">
        <f t="shared" si="11"/>
        <v>3</v>
      </c>
      <c r="R44">
        <f t="shared" si="11"/>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H27</f>
        <v>0</v>
      </c>
      <c r="C3">
        <v>1.2</v>
      </c>
      <c r="F3">
        <v>1.0</v>
      </c>
      <c r="H3">
        <v>10.0</v>
      </c>
      <c r="I3">
        <v>1.0</v>
      </c>
      <c r="J3">
        <v>1.0</v>
      </c>
      <c r="O3">
        <v>3.0</v>
      </c>
      <c r="U3">
        <v>1.0</v>
      </c>
      <c r="X3">
        <v>1.0</v>
      </c>
    </row>
    <row r="4" ht="12.0" customHeight="1">
      <c r="A4" s="28" t="s">
        <v>33</v>
      </c>
    </row>
    <row r="5" ht="12.0" customHeight="1">
      <c r="A5" s="28" t="s">
        <v>34</v>
      </c>
    </row>
    <row r="6" ht="12.0" customHeight="1">
      <c r="A6" s="7" t="s">
        <v>35</v>
      </c>
      <c r="B6">
        <f t="shared" ref="B6:B10" si="1">H30</f>
        <v>0</v>
      </c>
      <c r="C6">
        <v>1.2</v>
      </c>
      <c r="F6">
        <v>0.0</v>
      </c>
      <c r="G6">
        <v>1.0</v>
      </c>
      <c r="H6">
        <v>10.0</v>
      </c>
      <c r="I6">
        <v>1.0</v>
      </c>
      <c r="O6">
        <v>3.0</v>
      </c>
      <c r="U6">
        <v>1.0</v>
      </c>
      <c r="X6">
        <v>1.0</v>
      </c>
    </row>
    <row r="7" ht="12.0" customHeight="1">
      <c r="A7" s="2" t="s">
        <v>36</v>
      </c>
      <c r="B7">
        <f t="shared" si="1"/>
        <v>0.2</v>
      </c>
      <c r="C7">
        <v>1.2</v>
      </c>
      <c r="F7">
        <v>0.0</v>
      </c>
      <c r="H7">
        <v>10.0</v>
      </c>
      <c r="I7">
        <v>1.0</v>
      </c>
      <c r="J7">
        <v>1.0</v>
      </c>
      <c r="O7">
        <v>3.0</v>
      </c>
      <c r="U7">
        <v>1.0</v>
      </c>
      <c r="X7">
        <v>1.0</v>
      </c>
      <c r="Y7">
        <v>1.0</v>
      </c>
    </row>
    <row r="8" ht="12.0" customHeight="1">
      <c r="A8" s="2" t="s">
        <v>37</v>
      </c>
      <c r="B8">
        <f t="shared" si="1"/>
        <v>0</v>
      </c>
      <c r="C8">
        <v>1.2</v>
      </c>
      <c r="F8">
        <v>1.0</v>
      </c>
      <c r="G8">
        <v>2.0</v>
      </c>
      <c r="H8">
        <v>10.0</v>
      </c>
      <c r="I8">
        <v>1.0</v>
      </c>
      <c r="O8">
        <v>3.0</v>
      </c>
      <c r="U8">
        <v>1.0</v>
      </c>
      <c r="X8">
        <v>1.0</v>
      </c>
    </row>
    <row r="9" ht="12.0" customHeight="1">
      <c r="A9" s="7" t="s">
        <v>38</v>
      </c>
      <c r="B9">
        <f t="shared" si="1"/>
        <v>0.2</v>
      </c>
      <c r="C9">
        <v>1.2</v>
      </c>
      <c r="F9">
        <v>1.0</v>
      </c>
      <c r="G9">
        <v>1.0</v>
      </c>
      <c r="H9">
        <v>10.0</v>
      </c>
      <c r="I9">
        <v>1.0</v>
      </c>
      <c r="O9">
        <v>3.0</v>
      </c>
      <c r="U9">
        <v>1.0</v>
      </c>
      <c r="X9">
        <v>1.0</v>
      </c>
      <c r="Y9">
        <v>1.0</v>
      </c>
    </row>
    <row r="10" ht="12.0" customHeight="1">
      <c r="A10" s="2" t="s">
        <v>136</v>
      </c>
      <c r="B10">
        <f t="shared" si="1"/>
        <v>0</v>
      </c>
      <c r="C10">
        <v>1.2</v>
      </c>
      <c r="F10">
        <v>1.0</v>
      </c>
      <c r="H10">
        <v>10.0</v>
      </c>
      <c r="I10">
        <v>1.0</v>
      </c>
      <c r="J10">
        <v>1.0</v>
      </c>
      <c r="O10">
        <v>3.0</v>
      </c>
      <c r="U10">
        <v>1.0</v>
      </c>
      <c r="X10">
        <v>1.0</v>
      </c>
    </row>
    <row r="11" ht="12.0" customHeight="1">
      <c r="A11" s="28" t="s">
        <v>40</v>
      </c>
    </row>
    <row r="12" ht="12.0" customHeight="1">
      <c r="A12" s="28" t="s">
        <v>135</v>
      </c>
    </row>
    <row r="13" ht="12.0" customHeight="1">
      <c r="A13" s="28" t="s">
        <v>42</v>
      </c>
    </row>
    <row r="14" ht="12.0" customHeight="1">
      <c r="A14" s="28" t="s">
        <v>43</v>
      </c>
    </row>
    <row r="15" ht="12.0" customHeight="1">
      <c r="A15" s="28" t="s">
        <v>141</v>
      </c>
    </row>
    <row r="16" ht="12.0" customHeight="1">
      <c r="A16" s="2" t="s">
        <v>45</v>
      </c>
      <c r="B16">
        <f t="shared" ref="B16:B19" si="2">H40</f>
        <v>0.2</v>
      </c>
      <c r="C16">
        <v>1.2</v>
      </c>
      <c r="F16">
        <v>1.0</v>
      </c>
      <c r="H16">
        <v>10.0</v>
      </c>
      <c r="I16">
        <v>1.0</v>
      </c>
      <c r="J16">
        <v>1.0</v>
      </c>
      <c r="O16">
        <v>3.0</v>
      </c>
      <c r="U16">
        <v>1.0</v>
      </c>
      <c r="X16">
        <v>1.0</v>
      </c>
      <c r="Y16">
        <v>1.0</v>
      </c>
    </row>
    <row r="17" ht="12.0" customHeight="1">
      <c r="A17" s="7" t="s">
        <v>46</v>
      </c>
      <c r="B17">
        <f t="shared" si="2"/>
        <v>0</v>
      </c>
      <c r="C17">
        <v>1.2</v>
      </c>
      <c r="F17">
        <v>1.0</v>
      </c>
      <c r="H17">
        <v>10.0</v>
      </c>
      <c r="I17">
        <v>1.0</v>
      </c>
      <c r="J17">
        <v>1.0</v>
      </c>
      <c r="O17">
        <v>3.0</v>
      </c>
      <c r="U17">
        <v>1.0</v>
      </c>
      <c r="X17">
        <v>1.0</v>
      </c>
    </row>
    <row r="18" ht="12.0" customHeight="1">
      <c r="A18" s="7" t="s">
        <v>47</v>
      </c>
      <c r="B18">
        <f t="shared" si="2"/>
        <v>0.2</v>
      </c>
      <c r="C18">
        <v>1.2</v>
      </c>
      <c r="F18">
        <v>0.0</v>
      </c>
      <c r="G18">
        <v>6.0</v>
      </c>
      <c r="H18">
        <v>10.0</v>
      </c>
      <c r="I18">
        <v>1.0</v>
      </c>
      <c r="O18">
        <v>3.0</v>
      </c>
      <c r="U18">
        <v>1.0</v>
      </c>
      <c r="X18">
        <v>1.0</v>
      </c>
      <c r="Y18">
        <v>1.0</v>
      </c>
    </row>
    <row r="19" ht="12.0" customHeight="1">
      <c r="A19" s="2" t="s">
        <v>48</v>
      </c>
      <c r="B19">
        <f t="shared" si="2"/>
        <v>1.2</v>
      </c>
      <c r="C19">
        <v>1.2</v>
      </c>
      <c r="F19">
        <v>0.0</v>
      </c>
      <c r="H19">
        <v>10.0</v>
      </c>
      <c r="I19">
        <v>1.0</v>
      </c>
      <c r="J19">
        <v>1.0</v>
      </c>
      <c r="O19">
        <v>3.0</v>
      </c>
      <c r="U19">
        <v>1.0</v>
      </c>
      <c r="V19">
        <v>1.0</v>
      </c>
      <c r="X19">
        <v>1.0</v>
      </c>
      <c r="Y19">
        <v>1.0</v>
      </c>
    </row>
    <row r="20" ht="12.0" customHeight="1"/>
    <row r="21" ht="12.0" customHeight="1"/>
    <row r="22" ht="12.0" customHeight="1"/>
    <row r="23" ht="12.0" customHeight="1"/>
    <row r="24" ht="12.0" customHeight="1">
      <c r="A24" s="1"/>
      <c r="B24" s="1" t="s">
        <v>172</v>
      </c>
      <c r="C24" s="1"/>
      <c r="D24" s="1"/>
      <c r="E24" s="1" t="s">
        <v>173</v>
      </c>
      <c r="F24" s="1"/>
      <c r="G24" s="1"/>
      <c r="H24" s="1"/>
      <c r="P24" t="s">
        <v>187</v>
      </c>
    </row>
    <row r="25" ht="12.0" customHeight="1">
      <c r="A25" s="1"/>
      <c r="B25" s="1" t="s">
        <v>146</v>
      </c>
      <c r="C25" s="1" t="s">
        <v>147</v>
      </c>
      <c r="D25" s="1" t="s">
        <v>148</v>
      </c>
      <c r="E25" s="1" t="s">
        <v>146</v>
      </c>
      <c r="F25" s="1" t="s">
        <v>147</v>
      </c>
      <c r="G25" s="1" t="s">
        <v>148</v>
      </c>
      <c r="H25" s="1" t="s">
        <v>149</v>
      </c>
      <c r="I25" s="1" t="s">
        <v>150</v>
      </c>
      <c r="P25" s="30" t="s">
        <v>158</v>
      </c>
      <c r="Q25" s="30" t="s">
        <v>160</v>
      </c>
      <c r="R25" s="29" t="s">
        <v>151</v>
      </c>
      <c r="S25" s="30" t="s">
        <v>169</v>
      </c>
    </row>
    <row r="26" ht="12.0" customHeight="1">
      <c r="A26" s="28" t="s">
        <v>31</v>
      </c>
      <c r="O26" s="31" t="s">
        <v>153</v>
      </c>
      <c r="P26" s="32"/>
      <c r="Q26" s="33"/>
      <c r="R26" s="32"/>
      <c r="S26" s="33"/>
    </row>
    <row r="27" ht="12.0" customHeight="1">
      <c r="A27" s="7" t="s">
        <v>32</v>
      </c>
      <c r="B27">
        <v>0.0</v>
      </c>
      <c r="C27">
        <v>5.0</v>
      </c>
      <c r="D27">
        <f>B27/C27</f>
        <v>0</v>
      </c>
      <c r="F27">
        <v>1.0</v>
      </c>
      <c r="G27">
        <f>E27/F27</f>
        <v>0</v>
      </c>
      <c r="H27">
        <f>D27+G27</f>
        <v>0</v>
      </c>
      <c r="O27" s="30" t="s">
        <v>152</v>
      </c>
      <c r="P27" s="32"/>
      <c r="Q27" s="33"/>
      <c r="R27" s="32"/>
      <c r="S27" s="33">
        <v>1.0</v>
      </c>
    </row>
    <row r="28" ht="12.0" customHeight="1">
      <c r="A28" s="28" t="s">
        <v>33</v>
      </c>
      <c r="O28" s="31" t="s">
        <v>155</v>
      </c>
      <c r="P28" s="32"/>
      <c r="Q28" s="33"/>
      <c r="R28" s="32"/>
      <c r="S28" s="33"/>
    </row>
    <row r="29" ht="12.0" customHeight="1">
      <c r="A29" s="28" t="s">
        <v>34</v>
      </c>
      <c r="O29" s="31" t="s">
        <v>157</v>
      </c>
      <c r="P29" s="32"/>
      <c r="Q29" s="33"/>
      <c r="R29" s="32"/>
      <c r="S29" s="33"/>
    </row>
    <row r="30" ht="12.0" customHeight="1">
      <c r="A30" s="7" t="s">
        <v>35</v>
      </c>
      <c r="B30">
        <v>0.0</v>
      </c>
      <c r="C30">
        <v>5.0</v>
      </c>
      <c r="D30">
        <f t="shared" ref="D30:D34" si="3">B30/C30</f>
        <v>0</v>
      </c>
      <c r="F30">
        <v>1.0</v>
      </c>
      <c r="G30">
        <f t="shared" ref="G30:G34" si="4">E30/F30</f>
        <v>0</v>
      </c>
      <c r="H30">
        <f t="shared" ref="H30:H34" si="5">D30+G30</f>
        <v>0</v>
      </c>
      <c r="O30" s="30" t="s">
        <v>158</v>
      </c>
      <c r="P30" s="32"/>
      <c r="Q30" s="33"/>
      <c r="R30" s="32">
        <v>1.0</v>
      </c>
      <c r="S30" s="33"/>
    </row>
    <row r="31" ht="12.0" customHeight="1">
      <c r="A31" s="2" t="s">
        <v>36</v>
      </c>
      <c r="B31">
        <v>1.0</v>
      </c>
      <c r="C31">
        <v>5.0</v>
      </c>
      <c r="D31">
        <f t="shared" si="3"/>
        <v>0.2</v>
      </c>
      <c r="F31">
        <v>1.0</v>
      </c>
      <c r="G31">
        <f t="shared" si="4"/>
        <v>0</v>
      </c>
      <c r="H31">
        <f t="shared" si="5"/>
        <v>0.2</v>
      </c>
      <c r="O31" s="29" t="s">
        <v>159</v>
      </c>
      <c r="P31" s="32"/>
      <c r="Q31" s="33"/>
      <c r="R31" s="32">
        <v>1.0</v>
      </c>
      <c r="S31" s="33"/>
    </row>
    <row r="32" ht="12.0" customHeight="1">
      <c r="A32" s="2" t="s">
        <v>37</v>
      </c>
      <c r="B32">
        <v>0.0</v>
      </c>
      <c r="C32">
        <v>5.0</v>
      </c>
      <c r="D32">
        <f t="shared" si="3"/>
        <v>0</v>
      </c>
      <c r="F32">
        <v>1.0</v>
      </c>
      <c r="G32">
        <f t="shared" si="4"/>
        <v>0</v>
      </c>
      <c r="H32">
        <f t="shared" si="5"/>
        <v>0</v>
      </c>
      <c r="O32" s="29" t="s">
        <v>151</v>
      </c>
      <c r="P32" s="32"/>
      <c r="Q32" s="33"/>
      <c r="R32" s="32"/>
      <c r="S32" s="33">
        <v>1.0</v>
      </c>
    </row>
    <row r="33" ht="12.0" customHeight="1">
      <c r="A33" s="7" t="s">
        <v>38</v>
      </c>
      <c r="B33">
        <v>1.0</v>
      </c>
      <c r="C33">
        <v>5.0</v>
      </c>
      <c r="D33">
        <f t="shared" si="3"/>
        <v>0.2</v>
      </c>
      <c r="F33">
        <v>1.0</v>
      </c>
      <c r="G33">
        <f t="shared" si="4"/>
        <v>0</v>
      </c>
      <c r="H33">
        <f t="shared" si="5"/>
        <v>0.2</v>
      </c>
      <c r="O33" s="30" t="s">
        <v>160</v>
      </c>
      <c r="P33" s="32"/>
      <c r="Q33" s="33"/>
      <c r="R33" s="32"/>
      <c r="S33" s="33">
        <v>1.0</v>
      </c>
    </row>
    <row r="34" ht="12.0" customHeight="1">
      <c r="A34" s="2" t="s">
        <v>136</v>
      </c>
      <c r="B34">
        <v>0.0</v>
      </c>
      <c r="C34">
        <v>5.0</v>
      </c>
      <c r="D34">
        <f t="shared" si="3"/>
        <v>0</v>
      </c>
      <c r="F34">
        <v>1.0</v>
      </c>
      <c r="G34">
        <f t="shared" si="4"/>
        <v>0</v>
      </c>
      <c r="H34">
        <f t="shared" si="5"/>
        <v>0</v>
      </c>
      <c r="O34" s="29" t="s">
        <v>161</v>
      </c>
      <c r="P34" s="32"/>
      <c r="Q34" s="33"/>
      <c r="R34" s="32"/>
      <c r="S34" s="33">
        <v>1.0</v>
      </c>
    </row>
    <row r="35" ht="12.0" customHeight="1">
      <c r="A35" s="28" t="s">
        <v>40</v>
      </c>
      <c r="O35" s="31" t="s">
        <v>162</v>
      </c>
      <c r="P35" s="32"/>
      <c r="Q35" s="33"/>
      <c r="R35" s="32"/>
      <c r="S35" s="33"/>
    </row>
    <row r="36" ht="12.0" customHeight="1">
      <c r="A36" s="28" t="s">
        <v>135</v>
      </c>
      <c r="O36" s="31" t="s">
        <v>163</v>
      </c>
      <c r="P36" s="32"/>
      <c r="Q36" s="33"/>
      <c r="R36" s="32"/>
      <c r="S36" s="33"/>
    </row>
    <row r="37" ht="12.0" customHeight="1">
      <c r="A37" s="28" t="s">
        <v>42</v>
      </c>
      <c r="O37" s="31" t="s">
        <v>164</v>
      </c>
      <c r="P37" s="32"/>
      <c r="Q37" s="33"/>
      <c r="R37" s="32"/>
      <c r="S37" s="33"/>
    </row>
    <row r="38" ht="12.0" customHeight="1">
      <c r="A38" s="28" t="s">
        <v>43</v>
      </c>
      <c r="O38" s="31" t="s">
        <v>165</v>
      </c>
      <c r="P38" s="32"/>
      <c r="Q38" s="33"/>
      <c r="R38" s="32"/>
      <c r="S38" s="33"/>
    </row>
    <row r="39" ht="12.0" customHeight="1">
      <c r="A39" s="28" t="s">
        <v>141</v>
      </c>
      <c r="O39" s="31" t="s">
        <v>166</v>
      </c>
      <c r="P39" s="32"/>
      <c r="Q39" s="33"/>
      <c r="R39" s="32"/>
      <c r="S39" s="33"/>
    </row>
    <row r="40" ht="12.0" customHeight="1">
      <c r="A40" s="2" t="s">
        <v>45</v>
      </c>
      <c r="B40">
        <v>1.0</v>
      </c>
      <c r="C40">
        <v>5.0</v>
      </c>
      <c r="D40">
        <f t="shared" ref="D40:D43" si="6">B40/C40</f>
        <v>0.2</v>
      </c>
      <c r="F40">
        <v>1.0</v>
      </c>
      <c r="G40">
        <f t="shared" ref="G40:G43" si="7">E40/F40</f>
        <v>0</v>
      </c>
      <c r="H40">
        <f t="shared" ref="H40:H43" si="8">D40+G40</f>
        <v>0.2</v>
      </c>
      <c r="O40" s="29" t="s">
        <v>167</v>
      </c>
      <c r="P40" s="32"/>
      <c r="Q40" s="33"/>
      <c r="R40" s="32"/>
      <c r="S40" s="33">
        <v>1.0</v>
      </c>
    </row>
    <row r="41" ht="12.0" customHeight="1">
      <c r="A41" s="7" t="s">
        <v>46</v>
      </c>
      <c r="B41">
        <v>0.0</v>
      </c>
      <c r="C41">
        <v>5.0</v>
      </c>
      <c r="D41">
        <f t="shared" si="6"/>
        <v>0</v>
      </c>
      <c r="F41">
        <v>1.0</v>
      </c>
      <c r="G41">
        <f t="shared" si="7"/>
        <v>0</v>
      </c>
      <c r="H41">
        <f t="shared" si="8"/>
        <v>0</v>
      </c>
      <c r="O41" s="30" t="s">
        <v>168</v>
      </c>
      <c r="P41" s="32"/>
      <c r="Q41" s="33"/>
      <c r="R41" s="32"/>
      <c r="S41" s="33">
        <v>1.0</v>
      </c>
    </row>
    <row r="42" ht="12.0" customHeight="1">
      <c r="A42" s="7" t="s">
        <v>47</v>
      </c>
      <c r="B42">
        <v>1.0</v>
      </c>
      <c r="C42">
        <v>5.0</v>
      </c>
      <c r="D42">
        <f t="shared" si="6"/>
        <v>0.2</v>
      </c>
      <c r="F42">
        <v>1.0</v>
      </c>
      <c r="G42">
        <f t="shared" si="7"/>
        <v>0</v>
      </c>
      <c r="H42">
        <f t="shared" si="8"/>
        <v>0.2</v>
      </c>
      <c r="O42" s="30" t="s">
        <v>169</v>
      </c>
      <c r="P42" s="32"/>
      <c r="Q42" s="33">
        <v>1.0</v>
      </c>
      <c r="R42" s="32"/>
      <c r="S42" s="33"/>
    </row>
    <row r="43" ht="12.0" customHeight="1">
      <c r="A43" s="2" t="s">
        <v>48</v>
      </c>
      <c r="B43">
        <v>1.0</v>
      </c>
      <c r="C43">
        <v>5.0</v>
      </c>
      <c r="D43">
        <f t="shared" si="6"/>
        <v>0.2</v>
      </c>
      <c r="E43">
        <v>1.0</v>
      </c>
      <c r="F43">
        <v>1.0</v>
      </c>
      <c r="G43">
        <f t="shared" si="7"/>
        <v>1</v>
      </c>
      <c r="H43">
        <f t="shared" si="8"/>
        <v>1.2</v>
      </c>
      <c r="O43" s="29" t="s">
        <v>170</v>
      </c>
      <c r="P43" s="32">
        <v>1.0</v>
      </c>
      <c r="Q43" s="33"/>
      <c r="R43" s="32"/>
      <c r="S43" s="33"/>
    </row>
    <row r="44" ht="12.0" customHeight="1">
      <c r="P44">
        <f t="shared" ref="P44:S44" si="9">SUM(P26:P43)</f>
        <v>1</v>
      </c>
      <c r="Q44">
        <f t="shared" si="9"/>
        <v>1</v>
      </c>
      <c r="R44">
        <f t="shared" si="9"/>
        <v>2</v>
      </c>
      <c r="S44">
        <f t="shared" si="9"/>
        <v>6</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43"/>
    <col customWidth="1" min="2" max="27" width="6.0"/>
  </cols>
  <sheetData>
    <row r="1" ht="12.0" customHeight="1">
      <c r="B1" t="s">
        <v>1</v>
      </c>
      <c r="C1" t="s">
        <v>50</v>
      </c>
      <c r="D1" t="s">
        <v>4</v>
      </c>
      <c r="F1" t="s">
        <v>5</v>
      </c>
      <c r="G1" t="s">
        <v>6</v>
      </c>
      <c r="H1" t="s">
        <v>7</v>
      </c>
      <c r="I1" t="s">
        <v>8</v>
      </c>
      <c r="J1" t="s">
        <v>10</v>
      </c>
      <c r="O1" t="s">
        <v>139</v>
      </c>
      <c r="P1" t="s">
        <v>140</v>
      </c>
      <c r="S1" t="s">
        <v>15</v>
      </c>
      <c r="T1" t="s">
        <v>16</v>
      </c>
      <c r="U1" t="s">
        <v>17</v>
      </c>
      <c r="V1" t="s">
        <v>18</v>
      </c>
      <c r="X1" t="s">
        <v>21</v>
      </c>
      <c r="Y1" t="s">
        <v>22</v>
      </c>
      <c r="Z1" t="s">
        <v>23</v>
      </c>
      <c r="AA1" t="s">
        <v>24</v>
      </c>
    </row>
    <row r="2" ht="12.0" customHeight="1">
      <c r="A2" s="28" t="s">
        <v>31</v>
      </c>
    </row>
    <row r="3" ht="12.0" customHeight="1">
      <c r="A3" s="7" t="s">
        <v>32</v>
      </c>
      <c r="B3">
        <f>G27</f>
        <v>0</v>
      </c>
      <c r="C3">
        <v>1.0</v>
      </c>
      <c r="O3">
        <v>3.0</v>
      </c>
      <c r="U3">
        <v>1.0</v>
      </c>
    </row>
    <row r="4" ht="12.0" customHeight="1">
      <c r="A4" s="28" t="s">
        <v>33</v>
      </c>
    </row>
    <row r="5" ht="12.0" customHeight="1">
      <c r="A5" s="28" t="s">
        <v>34</v>
      </c>
    </row>
    <row r="6" ht="12.0" customHeight="1">
      <c r="A6" s="7" t="s">
        <v>35</v>
      </c>
      <c r="B6">
        <f t="shared" ref="B6:B10" si="1">G30</f>
        <v>0</v>
      </c>
      <c r="C6">
        <v>1.0</v>
      </c>
      <c r="O6">
        <v>3.0</v>
      </c>
      <c r="U6">
        <v>1.0</v>
      </c>
    </row>
    <row r="7" ht="12.0" customHeight="1">
      <c r="A7" s="2" t="s">
        <v>36</v>
      </c>
      <c r="B7">
        <f t="shared" si="1"/>
        <v>0</v>
      </c>
      <c r="C7">
        <v>1.0</v>
      </c>
      <c r="O7">
        <v>3.0</v>
      </c>
      <c r="U7">
        <v>1.0</v>
      </c>
    </row>
    <row r="8" ht="12.0" customHeight="1">
      <c r="A8" s="2" t="s">
        <v>37</v>
      </c>
      <c r="B8">
        <f t="shared" si="1"/>
        <v>0</v>
      </c>
      <c r="C8">
        <v>1.0</v>
      </c>
      <c r="O8">
        <v>3.0</v>
      </c>
      <c r="U8">
        <v>1.0</v>
      </c>
    </row>
    <row r="9" ht="12.0" customHeight="1">
      <c r="A9" s="7" t="s">
        <v>38</v>
      </c>
      <c r="B9">
        <f t="shared" si="1"/>
        <v>0</v>
      </c>
      <c r="C9">
        <v>1.0</v>
      </c>
      <c r="O9">
        <v>3.0</v>
      </c>
      <c r="U9">
        <v>1.0</v>
      </c>
    </row>
    <row r="10" ht="12.0" customHeight="1">
      <c r="A10" s="2" t="s">
        <v>136</v>
      </c>
      <c r="B10">
        <f t="shared" si="1"/>
        <v>0</v>
      </c>
      <c r="C10">
        <v>1.0</v>
      </c>
      <c r="O10">
        <v>3.0</v>
      </c>
      <c r="U10">
        <v>1.0</v>
      </c>
    </row>
    <row r="11" ht="12.0" customHeight="1">
      <c r="A11" s="28" t="s">
        <v>40</v>
      </c>
    </row>
    <row r="12" ht="12.0" customHeight="1">
      <c r="A12" s="7" t="s">
        <v>135</v>
      </c>
      <c r="B12">
        <f>G36</f>
        <v>0</v>
      </c>
      <c r="C12">
        <v>1.0</v>
      </c>
      <c r="G12">
        <v>11.0</v>
      </c>
      <c r="H12">
        <v>11.0</v>
      </c>
      <c r="I12">
        <v>1.0</v>
      </c>
      <c r="O12">
        <v>3.0</v>
      </c>
      <c r="U12">
        <v>1.0</v>
      </c>
    </row>
    <row r="13" ht="12.0" customHeight="1">
      <c r="A13" s="28" t="s">
        <v>42</v>
      </c>
    </row>
    <row r="14" ht="12.0" customHeight="1">
      <c r="A14" s="28" t="s">
        <v>43</v>
      </c>
    </row>
    <row r="15" ht="12.0" customHeight="1">
      <c r="A15" s="28" t="s">
        <v>141</v>
      </c>
    </row>
    <row r="16" ht="12.0" customHeight="1">
      <c r="A16" s="2" t="s">
        <v>45</v>
      </c>
      <c r="B16">
        <f t="shared" ref="B16:B19" si="2">G40</f>
        <v>0</v>
      </c>
      <c r="C16">
        <v>1.0</v>
      </c>
      <c r="O16">
        <v>3.0</v>
      </c>
      <c r="U16">
        <v>1.0</v>
      </c>
    </row>
    <row r="17" ht="12.0" customHeight="1">
      <c r="A17" s="7" t="s">
        <v>46</v>
      </c>
      <c r="B17">
        <f t="shared" si="2"/>
        <v>0</v>
      </c>
      <c r="C17">
        <v>1.0</v>
      </c>
      <c r="O17">
        <v>3.0</v>
      </c>
      <c r="U17">
        <v>1.0</v>
      </c>
    </row>
    <row r="18" ht="12.0" customHeight="1">
      <c r="A18" s="7" t="s">
        <v>47</v>
      </c>
      <c r="B18">
        <f t="shared" si="2"/>
        <v>1</v>
      </c>
      <c r="C18">
        <v>1.0</v>
      </c>
      <c r="O18">
        <v>3.0</v>
      </c>
      <c r="U18">
        <v>1.0</v>
      </c>
      <c r="V18">
        <v>1.0</v>
      </c>
    </row>
    <row r="19" ht="12.0" customHeight="1">
      <c r="A19" s="2" t="s">
        <v>48</v>
      </c>
      <c r="B19">
        <f t="shared" si="2"/>
        <v>0</v>
      </c>
      <c r="C19">
        <v>1.0</v>
      </c>
      <c r="O19">
        <v>3.0</v>
      </c>
      <c r="U19">
        <v>1.0</v>
      </c>
    </row>
    <row r="20" ht="12.0" customHeight="1">
      <c r="F20" t="s">
        <v>188</v>
      </c>
    </row>
    <row r="21" ht="12.0" customHeight="1"/>
    <row r="22" ht="12.0" customHeight="1"/>
    <row r="23" ht="12.0" customHeight="1"/>
    <row r="24" ht="12.0" customHeight="1">
      <c r="A24" s="1"/>
      <c r="B24" s="1" t="s">
        <v>172</v>
      </c>
      <c r="C24" s="1"/>
      <c r="D24" s="1"/>
      <c r="E24" s="1" t="s">
        <v>173</v>
      </c>
      <c r="F24" s="1"/>
      <c r="G24" s="1"/>
      <c r="H24" s="1"/>
      <c r="P24" t="s">
        <v>189</v>
      </c>
    </row>
    <row r="25" ht="12.0" customHeight="1">
      <c r="A25" s="1"/>
      <c r="B25" s="1" t="s">
        <v>146</v>
      </c>
      <c r="C25" s="1" t="s">
        <v>147</v>
      </c>
      <c r="D25" s="1" t="s">
        <v>148</v>
      </c>
      <c r="E25" s="1" t="s">
        <v>146</v>
      </c>
      <c r="F25" s="1" t="s">
        <v>147</v>
      </c>
      <c r="G25" s="1" t="s">
        <v>148</v>
      </c>
      <c r="H25" s="1" t="s">
        <v>149</v>
      </c>
      <c r="I25" s="1" t="s">
        <v>150</v>
      </c>
      <c r="P25" s="31"/>
      <c r="Q25" s="30" t="s">
        <v>163</v>
      </c>
    </row>
    <row r="26" ht="12.0" customHeight="1">
      <c r="A26" s="28" t="s">
        <v>31</v>
      </c>
      <c r="O26" s="31" t="s">
        <v>153</v>
      </c>
      <c r="P26" s="32"/>
      <c r="Q26" s="33"/>
    </row>
    <row r="27" ht="12.0" customHeight="1">
      <c r="A27" s="7" t="s">
        <v>32</v>
      </c>
      <c r="E27">
        <v>0.0</v>
      </c>
      <c r="F27">
        <v>1.0</v>
      </c>
      <c r="G27">
        <f>E27/F27</f>
        <v>0</v>
      </c>
      <c r="O27" s="30" t="s">
        <v>152</v>
      </c>
      <c r="P27" s="32"/>
      <c r="Q27" s="33"/>
    </row>
    <row r="28" ht="12.0" customHeight="1">
      <c r="A28" s="28" t="s">
        <v>33</v>
      </c>
      <c r="O28" s="31" t="s">
        <v>155</v>
      </c>
      <c r="P28" s="32"/>
      <c r="Q28" s="33"/>
    </row>
    <row r="29" ht="12.0" customHeight="1">
      <c r="A29" s="28" t="s">
        <v>34</v>
      </c>
      <c r="O29" s="31" t="s">
        <v>157</v>
      </c>
      <c r="P29" s="32"/>
      <c r="Q29" s="33"/>
    </row>
    <row r="30" ht="12.0" customHeight="1">
      <c r="A30" s="7" t="s">
        <v>35</v>
      </c>
      <c r="E30">
        <v>0.0</v>
      </c>
      <c r="F30">
        <v>1.0</v>
      </c>
      <c r="G30">
        <f t="shared" ref="G30:G34" si="3">E30/F30</f>
        <v>0</v>
      </c>
      <c r="O30" s="30" t="s">
        <v>158</v>
      </c>
      <c r="P30" s="32"/>
      <c r="Q30" s="33"/>
    </row>
    <row r="31" ht="12.0" customHeight="1">
      <c r="A31" s="2" t="s">
        <v>36</v>
      </c>
      <c r="E31">
        <v>0.0</v>
      </c>
      <c r="F31">
        <v>1.0</v>
      </c>
      <c r="G31">
        <f t="shared" si="3"/>
        <v>0</v>
      </c>
      <c r="O31" s="29" t="s">
        <v>159</v>
      </c>
      <c r="P31" s="32"/>
      <c r="Q31" s="33"/>
    </row>
    <row r="32" ht="12.0" customHeight="1">
      <c r="A32" s="2" t="s">
        <v>37</v>
      </c>
      <c r="E32">
        <v>0.0</v>
      </c>
      <c r="F32">
        <v>1.0</v>
      </c>
      <c r="G32">
        <f t="shared" si="3"/>
        <v>0</v>
      </c>
      <c r="O32" s="29" t="s">
        <v>151</v>
      </c>
      <c r="P32" s="32"/>
      <c r="Q32" s="33"/>
    </row>
    <row r="33" ht="12.0" customHeight="1">
      <c r="A33" s="7" t="s">
        <v>38</v>
      </c>
      <c r="E33">
        <v>0.0</v>
      </c>
      <c r="F33">
        <v>1.0</v>
      </c>
      <c r="G33">
        <f t="shared" si="3"/>
        <v>0</v>
      </c>
      <c r="O33" s="30" t="s">
        <v>160</v>
      </c>
      <c r="P33" s="32"/>
      <c r="Q33" s="33"/>
    </row>
    <row r="34" ht="12.0" customHeight="1">
      <c r="A34" s="2" t="s">
        <v>136</v>
      </c>
      <c r="E34">
        <v>0.0</v>
      </c>
      <c r="F34">
        <v>1.0</v>
      </c>
      <c r="G34">
        <f t="shared" si="3"/>
        <v>0</v>
      </c>
      <c r="O34" s="29" t="s">
        <v>161</v>
      </c>
      <c r="P34" s="32"/>
      <c r="Q34" s="33"/>
    </row>
    <row r="35" ht="12.0" customHeight="1">
      <c r="A35" s="28" t="s">
        <v>40</v>
      </c>
      <c r="O35" s="31" t="s">
        <v>162</v>
      </c>
      <c r="P35" s="32"/>
      <c r="Q35" s="33"/>
    </row>
    <row r="36" ht="12.0" customHeight="1">
      <c r="A36" s="7" t="s">
        <v>135</v>
      </c>
      <c r="E36">
        <v>0.0</v>
      </c>
      <c r="F36">
        <v>1.0</v>
      </c>
      <c r="G36">
        <f>E36/F36</f>
        <v>0</v>
      </c>
      <c r="O36" s="30" t="s">
        <v>163</v>
      </c>
      <c r="P36" s="32"/>
      <c r="Q36" s="33">
        <v>11.0</v>
      </c>
    </row>
    <row r="37" ht="12.0" customHeight="1">
      <c r="A37" s="28" t="s">
        <v>42</v>
      </c>
      <c r="O37" s="31" t="s">
        <v>164</v>
      </c>
      <c r="P37" s="32"/>
      <c r="Q37" s="33"/>
    </row>
    <row r="38" ht="12.0" customHeight="1">
      <c r="A38" s="28" t="s">
        <v>43</v>
      </c>
      <c r="O38" s="31" t="s">
        <v>165</v>
      </c>
      <c r="P38" s="32"/>
      <c r="Q38" s="33"/>
    </row>
    <row r="39" ht="12.0" customHeight="1">
      <c r="A39" s="28" t="s">
        <v>141</v>
      </c>
      <c r="O39" s="31" t="s">
        <v>166</v>
      </c>
      <c r="P39" s="32"/>
      <c r="Q39" s="33"/>
    </row>
    <row r="40" ht="12.0" customHeight="1">
      <c r="A40" s="2" t="s">
        <v>45</v>
      </c>
      <c r="E40">
        <v>0.0</v>
      </c>
      <c r="F40">
        <v>1.0</v>
      </c>
      <c r="G40">
        <f t="shared" ref="G40:G43" si="4">E40/F40</f>
        <v>0</v>
      </c>
      <c r="O40" s="29" t="s">
        <v>167</v>
      </c>
      <c r="P40" s="32"/>
      <c r="Q40" s="33"/>
    </row>
    <row r="41" ht="12.0" customHeight="1">
      <c r="A41" s="7" t="s">
        <v>46</v>
      </c>
      <c r="E41">
        <v>0.0</v>
      </c>
      <c r="F41">
        <v>1.0</v>
      </c>
      <c r="G41">
        <f t="shared" si="4"/>
        <v>0</v>
      </c>
      <c r="O41" s="30" t="s">
        <v>168</v>
      </c>
      <c r="P41" s="32"/>
      <c r="Q41" s="33"/>
    </row>
    <row r="42" ht="12.0" customHeight="1">
      <c r="A42" s="7" t="s">
        <v>47</v>
      </c>
      <c r="E42">
        <v>1.0</v>
      </c>
      <c r="F42">
        <v>1.0</v>
      </c>
      <c r="G42">
        <f t="shared" si="4"/>
        <v>1</v>
      </c>
      <c r="O42" s="30" t="s">
        <v>169</v>
      </c>
      <c r="P42" s="32"/>
      <c r="Q42" s="33"/>
    </row>
    <row r="43" ht="12.0" customHeight="1">
      <c r="A43" s="2" t="s">
        <v>48</v>
      </c>
      <c r="E43">
        <v>0.0</v>
      </c>
      <c r="F43">
        <v>1.0</v>
      </c>
      <c r="G43">
        <f t="shared" si="4"/>
        <v>0</v>
      </c>
      <c r="O43" s="29" t="s">
        <v>170</v>
      </c>
      <c r="P43" s="32"/>
      <c r="Q43" s="33"/>
    </row>
    <row r="44" ht="12.0" customHeight="1">
      <c r="P44">
        <f t="shared" ref="P44:Q44" si="5">SUM(P26:P43)</f>
        <v>0</v>
      </c>
      <c r="Q44">
        <f t="shared" si="5"/>
        <v>11</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