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4"/>
    <sheet state="visible" name="e13b" sheetId="2" r:id="rId5"/>
    <sheet state="visible" name="e13a" sheetId="3" r:id="rId6"/>
    <sheet state="visible" name="e12" sheetId="4" r:id="rId7"/>
    <sheet state="visible" name="e11" sheetId="5" r:id="rId8"/>
    <sheet state="visible" name="e10" sheetId="6" r:id="rId9"/>
    <sheet state="visible" name="e9" sheetId="7" r:id="rId10"/>
    <sheet state="visible" name="e8" sheetId="8" r:id="rId11"/>
    <sheet state="visible" name="e7" sheetId="9" r:id="rId12"/>
    <sheet state="visible" name="e6" sheetId="10" r:id="rId13"/>
    <sheet state="visible" name="e5" sheetId="11" r:id="rId14"/>
    <sheet state="visible" name="e4" sheetId="12" r:id="rId15"/>
    <sheet state="visible" name="e3" sheetId="13" r:id="rId16"/>
    <sheet state="visible" name="e2" sheetId="14" r:id="rId17"/>
    <sheet state="visible" name="e1" sheetId="15" r:id="rId18"/>
  </sheets>
  <definedNames/>
  <calcPr/>
</workbook>
</file>

<file path=xl/sharedStrings.xml><?xml version="1.0" encoding="utf-8"?>
<sst xmlns="http://schemas.openxmlformats.org/spreadsheetml/2006/main" count="1342" uniqueCount="184">
  <si>
    <t>Pre-table 1</t>
  </si>
  <si>
    <t>ChW</t>
  </si>
  <si>
    <t>TotCh</t>
  </si>
  <si>
    <t>ChW%</t>
  </si>
  <si>
    <t>SO</t>
  </si>
  <si>
    <t>VFB</t>
  </si>
  <si>
    <t>VAP</t>
  </si>
  <si>
    <t>TotV</t>
  </si>
  <si>
    <t>TC app</t>
  </si>
  <si>
    <t>TC%</t>
  </si>
  <si>
    <t>VFT</t>
  </si>
  <si>
    <t>JVF</t>
  </si>
  <si>
    <t>TotJ</t>
  </si>
  <si>
    <t>JV%</t>
  </si>
  <si>
    <t>SurvSc</t>
  </si>
  <si>
    <t>InRCA</t>
  </si>
  <si>
    <t>InRCW</t>
  </si>
  <si>
    <t>InICA</t>
  </si>
  <si>
    <t>InICW</t>
  </si>
  <si>
    <t>InChA</t>
  </si>
  <si>
    <t>InChW</t>
  </si>
  <si>
    <t>TRCA</t>
  </si>
  <si>
    <t>TRCW</t>
  </si>
  <si>
    <t>TICA</t>
  </si>
  <si>
    <t>TICW</t>
  </si>
  <si>
    <t>TChA</t>
  </si>
  <si>
    <t>TChW</t>
  </si>
  <si>
    <t>TChW%</t>
  </si>
  <si>
    <t>Vecepia Towery</t>
  </si>
  <si>
    <t>Neleh Dennis</t>
  </si>
  <si>
    <t>Kathy Vavrick-O'Brien</t>
  </si>
  <si>
    <t>Paschal English*</t>
  </si>
  <si>
    <t>Sean Rector</t>
  </si>
  <si>
    <t>Robert DeCanio</t>
  </si>
  <si>
    <t>Tammy Leitner</t>
  </si>
  <si>
    <t>Zoe Zanidakis</t>
  </si>
  <si>
    <t>John Carroll</t>
  </si>
  <si>
    <t>Boston Rob Mariano</t>
  </si>
  <si>
    <t>Gina Crews</t>
  </si>
  <si>
    <t>Gabriel Cade</t>
  </si>
  <si>
    <t>Sarah Jones</t>
  </si>
  <si>
    <t>Hunter Ellis</t>
  </si>
  <si>
    <t>Patricia Jackson</t>
  </si>
  <si>
    <t>Peter Harkey</t>
  </si>
  <si>
    <t>Pre-table 2</t>
  </si>
  <si>
    <t>TCA</t>
  </si>
  <si>
    <t>wTCR</t>
  </si>
  <si>
    <t>SurvAv</t>
  </si>
  <si>
    <t>Days</t>
  </si>
  <si>
    <t>Place</t>
  </si>
  <si>
    <t>FINAL TOTALS, SORTED BY SurvAv</t>
  </si>
  <si>
    <t>CHALLENGES</t>
  </si>
  <si>
    <t>Ep1 IC</t>
  </si>
  <si>
    <t>Outrigger Fire Quest</t>
  </si>
  <si>
    <t>Tribes must carry an outrigger canoe out into the surf, swim it past a number of buoys, out to a wok in the ocean. There, they must light two torches (which can be carried in the canoe), then move the canoe back to shore, lighting woks along the way. Once on shore, they must carry the canoe across a rocky beach course, lighting more woks, then place the canoe in a cradle and light the final wok. First tribe to do so wins. Maraamu and Rotu are fairly even up to the first wok, but Maraamu can't get its second torch lit, and tips the wok over, dousing the flame. They use one of Rotu's already-lit woks to light the second torch, but never catch up to Rotu. Rotu wins.</t>
  </si>
  <si>
    <t>Ep2 RC</t>
  </si>
  <si>
    <t>Do or Dive</t>
  </si>
  <si>
    <t>Robert sits out. Each tribe has a rowboat, sunk at the bottom of the ocean with 250 rocks inside. Tribes must dive down and remove the rocks until the boat floats, then move it over to the dock and bail water. When the tribe decides it's seaworthy, they all get in and paddle to the beach. First to place their boat on the mat wins fishing gear. Gabriel quickly removes a ton of rocks for Rotu, and their boat surfaces first. They take a lead leaving the dock, and never give it up. Rotu wins.</t>
  </si>
  <si>
    <t>Ep2 IC</t>
  </si>
  <si>
    <t>Marquesan Menu</t>
  </si>
  <si>
    <t>Nobody sits out, but Hunter has to go twice for Maraamu. Contestants must bob for Fafaru, a Marquesan delicacy - fermented fish. Everyone handles their fafaru in the first round, so it's tied, although Boston Rob and Neleh struggle. Unsurprisingly, Maraamu picks Neleh and Rotu picks Boston Rob for the tiebreaker. Neleh wins easily, Rob throws up. Rotu wins again.</t>
  </si>
  <si>
    <t>Ep3 RC</t>
  </si>
  <si>
    <t>Raft Rescue</t>
  </si>
  <si>
    <t>Paschal, Neleh sit out. The day before, Probst goes to each camp, and gives them raft-building supplies. Each tribe builds a raft that can carry extra stuff. At the challenge, they must paddle through a zigzag course, picking up five crates that are clipped to the ocean floor. First back gets choice of 1 week's supply of rice or comfort items (blankets, pillows, lamps). Results: Both tribes get their 5th box at around the same time, and it's a pure paddling race, which Rotu wins handily. Rotu picks comfort items.</t>
  </si>
  <si>
    <t>Ep3 IC</t>
  </si>
  <si>
    <t>Coconut Maze Race</t>
  </si>
  <si>
    <t>Gina; Tammy, Robert, John sit out. Giant table maze with four people on the corners raising or lowering via ropes/pulleys, and a caller directing them. Three balls (coconuts) to land, caller must rotate each time. Results by caller: Vee-1, Gabe-1, Sarah-1, Paschal-1, Rob-0, Zoe-1, as Maraamu has the ball in the right spot and keeps missing, while Rotu just rolls theirs in. Rotu wins.</t>
  </si>
  <si>
    <t>Ep4 IC</t>
  </si>
  <si>
    <t>Life's a Tapestry</t>
  </si>
  <si>
    <t>Sean, John, Boston Rob sit out. Tribes are given a large frame with bands of fabric woven around it, which contain a scrambled picture. Tribes must rotate the fabric bands until each lines up, forming the given picture - like a slide puzzle, but with fabric. Gabe quickly directs Rotu's efforts. Kathy tries to get Maraamu to do the same, but they make no progress. Rotu wins easily.</t>
  </si>
  <si>
    <t>Ep5 RC</t>
  </si>
  <si>
    <t>Tiki Towers</t>
  </si>
  <si>
    <t>Sean, Boston Rob, Vee, Zoe sit out. Each tribe has three blindfolded people retrieving 14 tiki puzzle pieces and one sighted caller (Gabe, Kathy) directing them. Once all pieces are retrieved, tribe must assemble five tiki statues from the pieces. Results: Rotu thinks they're done, but Gabe miscounts, and is missing one piece. Maraamu finishes and starts on their puzzle while Gabe is frantically trying to see where the last piece is. Maraamu has a huge lead on the puzzle, and wins. They get to raid Rotu's camp.</t>
  </si>
  <si>
    <t>Ep5 IC</t>
  </si>
  <si>
    <t>Distress Signal</t>
  </si>
  <si>
    <t>Basic SOS signal challenge, but Gabe, John, Robert and Tammy all have to sit out, and Rotu is freshly out of useful supplies. Completely above board, no possible chance of favoritism in judging here. The pious underdogs of Maraamu win another one, due to their having Paschal's personal item (an American flag) and the white blanket they just stole from Rotu.</t>
  </si>
  <si>
    <t>Ep6 RC</t>
  </si>
  <si>
    <t>Jungle Relay</t>
  </si>
  <si>
    <t>Vee, Sean, Tammy sit out. Rob, Paschal run first leg, retrieve paddle. Tag in Zoe and Neleh, retrieve second paddle, then smash coconuts to retrieve a key. Rowers (John, General; Gina, Kathy) unlock outrigger, paddle out, retrieve a flag, paddle back to shore, place flag in tiki. John/General enter the water before Paschal and Neleh even untie their second paddle, but somehow blow this massive lead, and get to their flag second. Still, they place their flag in the tiki first. Except that they fail to leave outrigger within reach of the chain, and the General is not at the tiki when the flag is placed. Rotu is disqualified, Maraamu "wins."</t>
  </si>
  <si>
    <t>Ep6 IC</t>
  </si>
  <si>
    <t>Maze</t>
  </si>
  <si>
    <t>John, General, Zoe sit out. Tethered together, teams must race through a maze and retrieve five ladder planks, in order, then put them on stand, climb to the top, and plant their tribe flag. Rob and Kathy lead the respective tethered groups. Rotu finally wins again, 5-2.</t>
  </si>
  <si>
    <t>Ep7 IC</t>
  </si>
  <si>
    <t>Sea Legs</t>
  </si>
  <si>
    <t>Contestants must stand on a wobbly platform in the ocean. If they fall or touch the platform with their hands, they're out. 10.Neleh, 9.General, 8.Paschal, 7.Vee, 6.Sean, 5.Zoe, 4.Rob, 3.Tammy, 2.John, 1.Kathy wins.</t>
  </si>
  <si>
    <t>Ep8 RC</t>
  </si>
  <si>
    <t>Go Fly A Kite</t>
  </si>
  <si>
    <t>Contestants are given kite-making materials in camp, and bring their art projects to the challenge. First person to get their kite 300 ft into the air wins (ribbon on string appears). Kathy essentially the only one who's airborne at all, wins. She gets to go on a scuba diving trip the next day, but for some reason is unable to pick anyone to accompany her. Results: 1. Kathy, 2-tie, everyone else.</t>
  </si>
  <si>
    <t>Ep8 IC*</t>
  </si>
  <si>
    <t>Parang Swing</t>
  </si>
  <si>
    <t>Answer trivia questions, chop someone else's group of coconuts. The coconut chop, which inspires the first alliance flip. Three coconuts per person. Q1. Sean chops John, Tammy ch. Sean, General ch. Sean(2). Q2. Vee ch. Kathy, Sean ch. John(2), John ch. Sean(3,out), Neleh ch. Vee, Zoe ch. Vee(2). Q3. Paschal ch. Vee (3, out), Tammy ch. Kathy (2), General ch. Kathy (3,out), Zoe ch. Paschal, John ch. Neleh, Paschal ch. Zoe. Q4.Zoe ch. Paschal (2), General ch. John (3,out), John ch. Paschal (3, out), Neleh ch. Tammy. Q5. General ch. Zoe (2), Neleh ch. General, Tammy ch. Zoe (3, out). Q6. General ch. Neleh (2), Tammy ch. Neleh (3, out). Q7. Tammy ch. General (3, out). Order of elimination: 9.Sean, 8.Vee, 7.Kathy, 6.John, 5.Paschal, 4.Zoe, 3.Neleh, 2.General, 1.Tammy.</t>
  </si>
  <si>
    <t>Ep9 RC</t>
  </si>
  <si>
    <t>Coconut Juice</t>
  </si>
  <si>
    <t>Randomly drawn teams: Sean-Paschal, Tammy-Vee, Kathy-General, Zoe-Neleh. Goal: fill a 3-ft tube with coconut juice. Can swim out and grab a tethered bag of coconuts, or scavenge scattered ones off the beach. Winners get a helicopter ride to a mountain, where they take a horseback ride down to a village for a Marquesan feast. Sean/Paschal win, just ahead of Kathy/General.</t>
  </si>
  <si>
    <t>Ep9 IC</t>
  </si>
  <si>
    <t>High Stepping</t>
  </si>
  <si>
    <t>One-on-one "stilt fighting" - first to fall off loses. Round 1: Vee d. General, Paschal d. Kathy, Tammy d. Neleh, Zoe d. Sean. Round 2: Vee d. Paschal, Tammy d. Zoe. Round 3: Tammy d. Vee. 1. Tammy, 2. Vee, 3-tie. Paschal, Zoe. 5-tie. General, Kathy, Neleh, Sean.</t>
  </si>
  <si>
    <t>Ep10 RC</t>
  </si>
  <si>
    <t>Rock Bottom</t>
  </si>
  <si>
    <t>Musical chairs with shells - contestants must dive down, get a marked shell. There is one fewer shell than the number of players each round:  First round - six shells, seven players; Second round - five shells, six players, etc. With four left, final round: dive, carry a heavy rock to the beach. Round 1: 7. Vee out. Round 2: 6. Sean out. Round 3: 5. Neleh out. Final round: Paschal wins, unclear who's second (so... tied?). Paschal wins a shower and meal on a cruise ship. Later, when Probst picks him up from camp, he picks Neleh to join him.</t>
  </si>
  <si>
    <t>Ep10 IC</t>
  </si>
  <si>
    <t>Virtues of Fire</t>
  </si>
  <si>
    <t>At Tribal Council beach, at night. Gather wood, start fire with flint, heat pan of oil and popcorn kernels until one kernel pops. Then move fire to different station, light a new fire, burn until it ignites wok above. Vee first to make  fire, then General, Kathy, Sean, Neleh. General first to popcorn, followed by Vee. General wins. 1.General, 2.Vee, 3-tie. Kathy, Sean, Neleh. 6-tie. Tammy, Paschal.</t>
  </si>
  <si>
    <t>Ep11 RC</t>
  </si>
  <si>
    <t>Turtle Roll</t>
  </si>
  <si>
    <t>Family visit, loved ones compete. Turtle-shaped set of tiles. Loved ones must turn over tiles, last one standing wins (as in Borneo). Order out: 6.Beverly (Paschal's wife), 5.Leander (Vee's husband) gets "voted out" by Sean's friend (randomly, when he tosses his cap), 4.Darryl (Sean's friend), 3.Becky (Neleh's mom), 2.Diana (General's sister), 1.Patrick (Kathy's son).</t>
  </si>
  <si>
    <t>Ep11 IC</t>
  </si>
  <si>
    <t>Sands of Time</t>
  </si>
  <si>
    <t>Contestants each have an hourglass-shaped structure with a tiki at the bottom. On a turn-by-turn basis, contestants use slingshots to break someone else's tiles, which drops sand onto their tiki. When your tiki is covered, you're out. Elimination order: 6.Paschal (by the General), 5.Sean (by Kathy), 4.General (by Kathy), 3.Kathy (by Neleh and Vee), 2.Neleh (by Vee, barely), 1.Vee.</t>
  </si>
  <si>
    <t>Ep12 RC</t>
  </si>
  <si>
    <t>Second Chance</t>
  </si>
  <si>
    <t>Car challenge, for a Saturn VUE. Part 1: Gather puzzle pieces, assemble a tiki statue puzzle. Part 2: Crack coconuts, fill a tube. Part 3: Untie stilts, walk across a line. Part 4: Smash fake coconut shells, retrieve a key, unlock box with a slingshot in it. Part 5: Shoot a tile, sand empties, covers your tiki. All but Paschal move on to the second stage, Sean first to finish it, quickly does the remaining three, wins. 1.Sean, 2-tie.Vee, Neleh, Kathy, 5.Paschal.</t>
  </si>
  <si>
    <t>Ep12 IC</t>
  </si>
  <si>
    <t>Marquesan Folklore</t>
  </si>
  <si>
    <t>Challenge held at night. Probst tells a story about an ancient Marquesan warrior-chief, contestants must answer questions based on that story, collect carved totems to put on necklace (they get a bone for wrong answer, which they must run back and toss in the fire). Kathy and Neleh both first to 5, but both drop a tiki on the way to show Probst. Kathy brings hers back first. Others: Vee-3, Paschal-2?, Sean-3.</t>
  </si>
  <si>
    <t>F4 IC</t>
  </si>
  <si>
    <t>Fallen Comrades</t>
  </si>
  <si>
    <t>Answer trivia questions about the cast. Amazingly tight throughout. At the final question, the score is Vee-9, Neleh-9, Kathy-8, Paschal-8. The question is in which branch of the armed services John trained as a medic/ to be a nurse: All say Army, which is wrong, except Vee, who correctly says Air Force. Final scores: Vee-10, Neleh-9, Paschal, Kathy-8. Vee wins.</t>
  </si>
  <si>
    <t>F3 IC</t>
  </si>
  <si>
    <t>Hand on a Hard Idol</t>
  </si>
  <si>
    <t>As seen in Borneo. Contestants must stand on pegs and hold onto an idol/statue with one hand. If any of those points of contact break, or they touch the statues or posts with their other hand, they're out. All last 4 hrs, 30 min, until Neleh tells Kathy to adjust her shirt, Kathy loses her balance, falls off. Vee then cuts a deal with Neleh, stepping off for a guaranteed path to final 2. Neleh planned to do this anyway, so she agrees, and Neleh wins.</t>
  </si>
  <si>
    <t>Individual challenges</t>
  </si>
  <si>
    <t>(Ignore?)</t>
  </si>
  <si>
    <t>MPF</t>
  </si>
  <si>
    <t>Appearances</t>
  </si>
  <si>
    <t>MPF * ChA</t>
  </si>
  <si>
    <t>E7 IC</t>
  </si>
  <si>
    <t>E8 RC</t>
  </si>
  <si>
    <t>E8 IC*</t>
  </si>
  <si>
    <t>E9 IC</t>
  </si>
  <si>
    <t>E10 RC</t>
  </si>
  <si>
    <t>E10 IC</t>
  </si>
  <si>
    <t>E11 IC</t>
  </si>
  <si>
    <t>E12 RC</t>
  </si>
  <si>
    <t>E12 IC</t>
  </si>
  <si>
    <t xml:space="preserve"># of people: </t>
  </si>
  <si>
    <t>*Ep11 RC not counted, because loved ones competed, not contestants</t>
  </si>
  <si>
    <t>ChA</t>
  </si>
  <si>
    <t>tot days</t>
  </si>
  <si>
    <t>exile days</t>
  </si>
  <si>
    <t>F3 Immunity challenge</t>
  </si>
  <si>
    <t>F3 Tribal Council voting</t>
  </si>
  <si>
    <t>win?</t>
  </si>
  <si>
    <t>#people</t>
  </si>
  <si>
    <t>win%</t>
  </si>
  <si>
    <t>total win%</t>
  </si>
  <si>
    <t>Vecepia</t>
  </si>
  <si>
    <t>Kathy</t>
  </si>
  <si>
    <t>Neleh</t>
  </si>
  <si>
    <t>Paschal</t>
  </si>
  <si>
    <t>Sean</t>
  </si>
  <si>
    <t>Robert</t>
  </si>
  <si>
    <t>Tammy</t>
  </si>
  <si>
    <t>Zoe</t>
  </si>
  <si>
    <t>John C</t>
  </si>
  <si>
    <t>Boston Rob</t>
  </si>
  <si>
    <t>Gina</t>
  </si>
  <si>
    <t>Gabriel</t>
  </si>
  <si>
    <t>Sarah</t>
  </si>
  <si>
    <t>Hunter</t>
  </si>
  <si>
    <t>Patricia</t>
  </si>
  <si>
    <t>Peter</t>
  </si>
  <si>
    <t>*Paschal out via purple rock</t>
  </si>
  <si>
    <t>F4 immunity challenge</t>
  </si>
  <si>
    <t>F4 Tribal Council voting</t>
  </si>
  <si>
    <t>*Kathy, Neleh, Paschal draw rocks; Paschal eliminated via purple rock</t>
  </si>
  <si>
    <t>Reward challenge</t>
  </si>
  <si>
    <t>Immunity challenge</t>
  </si>
  <si>
    <t>F5 Tribal Council voting</t>
  </si>
  <si>
    <t>F6 Tribal Council voting</t>
  </si>
  <si>
    <t>*loved ones competed, so no RC scoring</t>
  </si>
  <si>
    <t>F7 Tribal Council voting</t>
  </si>
  <si>
    <t>F8 Tribal Council voting</t>
  </si>
  <si>
    <t>F9 Tribal Council voting</t>
  </si>
  <si>
    <t>F10 Tribal Council voting</t>
  </si>
  <si>
    <t>F11 Tribal Council voting</t>
  </si>
  <si>
    <t>F12 Tribal Council voting</t>
  </si>
  <si>
    <t>Rob</t>
  </si>
  <si>
    <t>Gabe</t>
  </si>
  <si>
    <t>F13 Tribal Council voting</t>
  </si>
  <si>
    <t>F14 Tribal Council voting</t>
  </si>
  <si>
    <t>F15 Tribal Council voting</t>
  </si>
  <si>
    <t xml:space="preserve">Immunity challenge </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</si>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</sst>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4">
    <font>
      <sz val="10.0"/>
      <color rgb="FF000000"/>
      <name val="Arial"/>
    </font>
    <font>
      <color theme="1"/>
      <name val="Calibri"/>
    </font>
    <font>
      <sz val="10.0"/>
      <color theme="1"/>
      <name val="Arial"/>
    </font>
    <font>
      <b/>
      <sz val="10.0"/>
      <color theme="1"/>
      <name val="Arial"/>
    </font>
  </fonts>
  <fills count="9">
    <fill>
      <patternFill patternType="none"/>
    </fill>
    <fill>
      <patternFill patternType="lightGray"/>
    </fill>
    <fill>
      <patternFill patternType="solid">
        <fgColor rgb="FFBFBFBF"/>
        <bgColor rgb="FFBFBFBF"/>
      </patternFill>
    </fill>
    <fill>
      <patternFill patternType="solid">
        <fgColor rgb="FFFFFF00"/>
        <bgColor rgb="FFFFFF00"/>
      </patternFill>
    </fill>
    <fill>
      <patternFill patternType="solid">
        <fgColor rgb="FF92CDDC"/>
        <bgColor rgb="FF92CDDC"/>
      </patternFill>
    </fill>
    <fill>
      <patternFill patternType="solid">
        <fgColor rgb="FFDDD9C3"/>
        <bgColor rgb="FFDDD9C3"/>
      </patternFill>
    </fill>
    <fill>
      <patternFill patternType="solid">
        <fgColor theme="1"/>
        <bgColor theme="1"/>
      </patternFill>
    </fill>
    <fill>
      <patternFill patternType="solid">
        <fgColor rgb="FF000000"/>
        <bgColor rgb="FF000000"/>
      </patternFill>
    </fill>
    <fill>
      <patternFill patternType="solid">
        <fgColor rgb="FFD8D8D8"/>
        <bgColor rgb="FFD8D8D8"/>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2" numFmtId="0" xfId="0" applyFont="1"/>
    <xf borderId="1" fillId="2" fontId="2" numFmtId="0" xfId="0" applyBorder="1" applyFill="1" applyFont="1"/>
    <xf borderId="1" fillId="3" fontId="2" numFmtId="0" xfId="0" applyBorder="1" applyFill="1" applyFont="1"/>
    <xf borderId="0" fillId="0" fontId="2" numFmtId="2" xfId="0" applyFont="1" applyNumberFormat="1"/>
    <xf borderId="0" fillId="0" fontId="2" numFmtId="1" xfId="0" applyFont="1" applyNumberFormat="1"/>
    <xf borderId="1" fillId="3" fontId="2" numFmtId="2" xfId="0" applyBorder="1" applyFont="1" applyNumberFormat="1"/>
    <xf borderId="0" fillId="0" fontId="2" numFmtId="164" xfId="0" applyFont="1" applyNumberFormat="1"/>
    <xf borderId="1" fillId="4" fontId="2" numFmtId="0" xfId="0" applyBorder="1" applyFill="1" applyFont="1"/>
    <xf borderId="1" fillId="5" fontId="2" numFmtId="0" xfId="0" applyBorder="1" applyFill="1" applyFont="1"/>
    <xf borderId="1" fillId="5" fontId="2" numFmtId="2" xfId="0" applyBorder="1" applyFont="1" applyNumberFormat="1"/>
    <xf borderId="1" fillId="6" fontId="2" numFmtId="0" xfId="0" applyBorder="1" applyFill="1" applyFont="1"/>
    <xf borderId="0" fillId="0" fontId="3" numFmtId="0" xfId="0" applyFont="1"/>
    <xf borderId="0" fillId="0" fontId="2" numFmtId="0" xfId="0" applyAlignment="1" applyFont="1">
      <alignment shrinkToFit="0" wrapText="1"/>
    </xf>
    <xf borderId="1" fillId="7" fontId="2" numFmtId="0" xfId="0" applyBorder="1" applyFill="1" applyFont="1"/>
    <xf borderId="1" fillId="5" fontId="2" numFmtId="165" xfId="0" applyBorder="1" applyFont="1" applyNumberFormat="1"/>
    <xf borderId="1" fillId="8" fontId="2" numFmtId="2" xfId="0" applyBorder="1" applyFill="1" applyFont="1" applyNumberFormat="1"/>
    <xf borderId="1" fillId="8" fontId="2" numFmtId="0" xfId="0" applyBorder="1" applyFont="1"/>
    <xf borderId="2" fillId="3" fontId="2" numFmtId="0" xfId="0" applyBorder="1" applyFont="1"/>
    <xf borderId="2" fillId="4" fontId="2" numFmtId="0" xfId="0" applyBorder="1" applyFont="1"/>
    <xf borderId="2" fillId="0" fontId="2" numFmtId="0" xfId="0" applyBorder="1" applyFont="1"/>
    <xf borderId="2" fillId="8"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0.14"/>
    <col customWidth="1" min="2" max="34" width="6.0"/>
  </cols>
  <sheetData>
    <row r="1" ht="12.75" customHeight="1">
      <c r="A1" s="1" t="s">
        <v>0</v>
      </c>
      <c r="B1" s="2"/>
      <c r="C1" s="2" t="s">
        <v>1</v>
      </c>
      <c r="D1" s="2" t="s">
        <v>2</v>
      </c>
      <c r="E1" s="2" t="s">
        <v>3</v>
      </c>
      <c r="F1" s="2" t="s">
        <v>4</v>
      </c>
      <c r="G1" s="2" t="s">
        <v>5</v>
      </c>
      <c r="H1" s="2" t="s">
        <v>6</v>
      </c>
      <c r="I1" s="2" t="s">
        <v>7</v>
      </c>
      <c r="J1" s="2" t="s">
        <v>8</v>
      </c>
      <c r="K1" s="2" t="s">
        <v>9</v>
      </c>
      <c r="L1" s="2" t="s">
        <v>10</v>
      </c>
      <c r="M1" s="3"/>
      <c r="N1" s="2" t="s">
        <v>11</v>
      </c>
      <c r="O1" s="2" t="s">
        <v>12</v>
      </c>
      <c r="P1" s="2" t="s">
        <v>13</v>
      </c>
      <c r="Q1" s="4" t="s">
        <v>14</v>
      </c>
      <c r="R1" s="2"/>
      <c r="S1" s="2" t="s">
        <v>15</v>
      </c>
      <c r="T1" s="2" t="s">
        <v>16</v>
      </c>
      <c r="U1" s="2" t="s">
        <v>17</v>
      </c>
      <c r="V1" s="2" t="s">
        <v>18</v>
      </c>
      <c r="W1" s="2" t="s">
        <v>19</v>
      </c>
      <c r="X1" s="2" t="s">
        <v>20</v>
      </c>
      <c r="Y1" s="2"/>
      <c r="Z1" s="2" t="s">
        <v>21</v>
      </c>
      <c r="AA1" s="2" t="s">
        <v>22</v>
      </c>
      <c r="AB1" s="1" t="s">
        <v>23</v>
      </c>
      <c r="AC1" s="1" t="s">
        <v>24</v>
      </c>
      <c r="AD1" s="1" t="s">
        <v>25</v>
      </c>
      <c r="AE1" s="1" t="s">
        <v>26</v>
      </c>
      <c r="AF1" s="1" t="s">
        <v>27</v>
      </c>
    </row>
    <row r="2" ht="12.75" customHeight="1">
      <c r="A2" s="4" t="s">
        <v>28</v>
      </c>
      <c r="B2" s="2"/>
      <c r="C2" s="5">
        <f>SUM('e1'!B2+'e2'!B2+'e3'!B2+'e4'!B2+'e5'!B2+'e6'!B2+'e7'!B2+'e8'!B2+'e9'!B2+'e10'!B2+'e11'!B2+'e12'!B2+e13a!B2+e13b!B2)</f>
        <v>2.45</v>
      </c>
      <c r="D2" s="5">
        <f>SUM('e1'!C2+'e2'!C2+'e3'!C2+'e4'!C2+'e5'!C2+'e6'!C2+'e7'!C2+'e8'!C2+'e9'!C2+'e10'!C2+'e11'!C2+'e12'!C2+e13a!C2+e13b!C2)</f>
        <v>13.47738095</v>
      </c>
      <c r="E2" s="5">
        <f t="shared" ref="E2:E17" si="3">C2/D2</f>
        <v>0.1817860613</v>
      </c>
      <c r="F2" s="6">
        <f>SUM('e1'!D2+'e2'!D2+'e3'!D2+'e4'!D2+'e5'!D2+'e6'!D2+'e7'!D2+'e8'!D2+'e9'!D2+'e10'!D2+'e11'!D2+'e12'!D2+e13a!D2+e13b!D2)</f>
        <v>2</v>
      </c>
      <c r="G2" s="6">
        <f>SUM('e1'!F2+'e2'!F2+'e3'!F2+'e4'!F2+'e5'!F2+'e6'!F2+'e7'!F2+'e8'!F2+'e9'!F2+'e10'!F2+'e11'!F2+'e12'!F2+e13a!F2+e13b!F2)</f>
        <v>9</v>
      </c>
      <c r="H2" s="6">
        <f>SUM('e1'!G2+'e2'!G2+'e3'!G2+'e4'!G2+'e5'!G2+'e6'!G2+'e7'!G2+'e8'!G2+'e9'!G2+'e10'!G2+'e11'!G2+'e12'!G2+e13a!G2+e13b!G2)</f>
        <v>2</v>
      </c>
      <c r="I2" s="6">
        <f>SUM('e1'!H2+'e2'!H2+'e3'!H2+'e4'!H2+'e5'!H2+'e6'!H2+'e7'!H2+'e8'!H2+'e9'!H2+'e10'!H2+'e11'!H2+'e12'!H2+e13a!H2+e13b!H2)</f>
        <v>81</v>
      </c>
      <c r="J2" s="6">
        <f>SUM('e1'!I2+'e2'!I2+'e3'!I2+'e4'!I2+'e5'!I2+'e6'!I2+'e7'!I2+'e8'!I2+'e9'!I2+'e10'!I2+'e11'!I2+'e12'!I2+e13a!I2+e13b!I2)</f>
        <v>12</v>
      </c>
      <c r="K2" s="5">
        <f t="shared" ref="K2:K17" si="4">(G2-(H2/I2))/J2</f>
        <v>0.7479423868</v>
      </c>
      <c r="L2" s="2">
        <f>SUM('e1'!J2+'e2'!J2+'e3'!J2+'e4'!J2+'e5'!J2+'e6'!J2+'e7'!J2+'e8'!J2+'e9'!J2+'e10'!J2+'e11'!J2+'e12'!J2+e13a!J2+e13b!J2)</f>
        <v>10</v>
      </c>
      <c r="M2" s="3"/>
      <c r="N2" s="2">
        <f>SUM('e1'!L2,'e2'!L2,'e3'!L2,'e4'!L2,'e5'!L2,'e6'!L2,'e7'!L2,'e8'!L2,'e9'!L2,'e10'!L2,'e11'!L2,'e12'!L2,e13a!L2,e13b!L2)</f>
        <v>4</v>
      </c>
      <c r="O2" s="2">
        <f>SUM('e1'!M2,'e2'!M2,'e3'!M2,'e4'!M2,'e5'!M2,'e6'!M2,'e7'!M2,'e8'!M2,'e9'!M2,'e10'!M2,'e11'!M2,'e12'!M2,e13a!M2,e13b!M2)</f>
        <v>7</v>
      </c>
      <c r="P2" s="5">
        <f t="shared" ref="P2:P17" si="5">N2/O2</f>
        <v>0.5714285714</v>
      </c>
      <c r="Q2" s="7">
        <f t="shared" ref="Q2:Q17" si="6">E2+K2+P2</f>
        <v>1.50115702</v>
      </c>
      <c r="R2" s="2"/>
      <c r="S2" s="2">
        <f>SUM('e1'!S2+'e2'!S2+'e3'!S2+'e4'!S2+'e5'!S2+'e6'!S2+'e7'!S2+'e8'!S2+'e9'!S2+'e10'!S2+'e11'!S2+'e12'!S2+e13a!S2+e13b!S2)</f>
        <v>3</v>
      </c>
      <c r="T2" s="2">
        <f>SUM('e1'!T2+'e2'!T2+'e3'!T2+'e4'!T2+'e5'!T2+'e6'!T2+'e7'!T2+'e8'!T2+'e9'!T2+'e10'!T2+'e11'!T2+'e12'!T2+e13a!T2+e13b!T2)</f>
        <v>0</v>
      </c>
      <c r="U2" s="2">
        <f>SUM('e1'!U2+'e2'!U2+'e3'!U2+'e4'!U2+'e5'!U2+'e6'!U2+'e7'!U2+'e8'!U2+'e9'!U2+'e10'!U2+'e11'!U2+'e12'!U2+e13a!U2+e13b!U2)</f>
        <v>8</v>
      </c>
      <c r="V2" s="2">
        <f>SUM('e1'!V2+'e2'!V2+'e3'!V2+'e4'!V2+'e5'!V2+'e6'!V2+'e7'!V2+'e8'!V2+'e9'!V2+'e10'!V2+'e11'!V2+'e12'!V2+e13a!V2+e13b!V2)</f>
        <v>2</v>
      </c>
      <c r="W2" s="2">
        <f t="shared" ref="W2:X2" si="1">SUM(S2+U2)</f>
        <v>11</v>
      </c>
      <c r="X2" s="2">
        <f t="shared" si="1"/>
        <v>2</v>
      </c>
      <c r="Y2" s="2"/>
      <c r="Z2" s="2">
        <f>SUM('e1'!X2+'e2'!X2+'e3'!X2+'e4'!X2+'e5'!X2+'e6'!X2+'e7'!X2+'e8'!X2+'e9'!X2+'e10'!X2+'e11'!X2+'e12'!X2+e13a!X2+e13b!X2)</f>
        <v>5</v>
      </c>
      <c r="AA2" s="2">
        <f>SUM('e1'!Y2+'e2'!Y2+'e3'!Y2+'e4'!Y2+'e5'!Y2+'e6'!Y2+'e7'!Y2+'e8'!Y2+'e9'!Y2+'e10'!Y2+'e11'!Y2+'e12'!Y2+e13a!Y2+e13b!Y2)</f>
        <v>0</v>
      </c>
      <c r="AB2" s="1">
        <f>SUM('e1'!Z2+'e2'!Z2+'e3'!Z2+'e4'!Z2+'e5'!Z2+'e6'!Z2+'e7'!Z2+'e8'!Z2+'e9'!Z2+'e10'!Z2+'e11'!Z2+'e12'!Z2+e13a!Z2+e13b!Z2)</f>
        <v>6</v>
      </c>
      <c r="AC2" s="1">
        <f>SUM('e1'!AA2+'e2'!AA2+'e3'!AA2+'e4'!AA2+'e5'!AA2+'e6'!AA2+'e7'!AA2+'e8'!AA2+'e9'!AA2+'e10'!AA2+'e11'!AA2+'e12'!AA2+e13a!AA2+e13b!AA2)</f>
        <v>2</v>
      </c>
      <c r="AD2" s="1">
        <f t="shared" ref="AD2:AE2" si="2">Z2+AB2</f>
        <v>11</v>
      </c>
      <c r="AE2" s="1">
        <f t="shared" si="2"/>
        <v>2</v>
      </c>
      <c r="AF2" s="8">
        <f t="shared" ref="AF2:AF17" si="9">AE2/AD2</f>
        <v>0.1818181818</v>
      </c>
    </row>
    <row r="3" ht="12.75" customHeight="1">
      <c r="A3" s="9" t="s">
        <v>29</v>
      </c>
      <c r="B3" s="2"/>
      <c r="C3" s="5">
        <f>SUM('e1'!B3+'e2'!B3+'e3'!B3+'e4'!B3+'e5'!B3+'e6'!B3+'e7'!B3+'e8'!B3+'e9'!B3+'e10'!B3+'e11'!B3+'e12'!B3+e13a!B3+e13b!B3)</f>
        <v>2.342857143</v>
      </c>
      <c r="D3" s="5">
        <f>SUM('e1'!C3+'e2'!C3+'e3'!C3+'e4'!C3+'e5'!C3+'e6'!C3+'e7'!C3+'e8'!C3+'e9'!C3+'e10'!C3+'e11'!C3+'e12'!C3+e13a!C3+e13b!C3)</f>
        <v>13.45952381</v>
      </c>
      <c r="E3" s="5">
        <f t="shared" si="3"/>
        <v>0.1740668672</v>
      </c>
      <c r="F3" s="6">
        <f>SUM('e1'!D3+'e2'!D3+'e3'!D3+'e4'!D3+'e5'!D3+'e6'!D3+'e7'!D3+'e8'!D3+'e9'!D3+'e10'!D3+'e11'!D3+'e12'!D3+e13a!D3+e13b!D3)</f>
        <v>1</v>
      </c>
      <c r="G3" s="6">
        <f>SUM('e1'!F3+'e2'!F3+'e3'!F3+'e4'!F3+'e5'!F3+'e6'!F3+'e7'!F3+'e8'!F3+'e9'!F3+'e10'!F3+'e11'!F3+'e12'!F3+e13a!F3+e13b!F3)</f>
        <v>9</v>
      </c>
      <c r="H3" s="6">
        <f>SUM('e1'!G3+'e2'!G3+'e3'!G3+'e4'!G3+'e5'!G3+'e6'!G3+'e7'!G3+'e8'!G3+'e9'!G3+'e10'!G3+'e11'!G3+'e12'!G3+e13a!G3+e13b!G3)</f>
        <v>4</v>
      </c>
      <c r="I3" s="6">
        <f>SUM('e1'!H3+'e2'!H3+'e3'!H3+'e4'!H3+'e5'!H3+'e6'!H3+'e7'!H3+'e8'!H3+'e9'!H3+'e10'!H3+'e11'!H3+'e12'!H3+e13a!H3+e13b!H3)</f>
        <v>61</v>
      </c>
      <c r="J3" s="6">
        <f>SUM('e1'!I3+'e2'!I3+'e3'!I3+'e4'!I3+'e5'!I3+'e6'!I3+'e7'!I3+'e8'!I3+'e9'!I3+'e10'!I3+'e11'!I3+'e12'!I3+e13a!I3+e13b!I3)</f>
        <v>10</v>
      </c>
      <c r="K3" s="5">
        <f t="shared" si="4"/>
        <v>0.893442623</v>
      </c>
      <c r="L3" s="2">
        <f>SUM('e1'!J3+'e2'!J3+'e3'!J3+'e4'!J3+'e5'!J3+'e6'!J3+'e7'!J3+'e8'!J3+'e9'!J3+'e10'!J3+'e11'!J3+'e12'!J3+e13a!J3+e13b!J3)</f>
        <v>9</v>
      </c>
      <c r="M3" s="3"/>
      <c r="N3" s="2">
        <f>SUM('e1'!L3,'e2'!L3,'e3'!L3,'e4'!L3,'e5'!L3,'e6'!L3,'e7'!L3,'e8'!L3,'e9'!L3,'e10'!L3,'e11'!L3,'e12'!L3,e13a!L3,e13b!L3)</f>
        <v>3</v>
      </c>
      <c r="O3" s="2">
        <f>SUM('e1'!M3,'e2'!M3,'e3'!M3,'e4'!M3,'e5'!M3,'e6'!M3,'e7'!M3,'e8'!M3,'e9'!M3,'e10'!M3,'e11'!M3,'e12'!M3,e13a!M3,e13b!M3)</f>
        <v>7</v>
      </c>
      <c r="P3" s="5">
        <f t="shared" si="5"/>
        <v>0.4285714286</v>
      </c>
      <c r="Q3" s="7">
        <f t="shared" si="6"/>
        <v>1.496080919</v>
      </c>
      <c r="R3" s="2"/>
      <c r="S3" s="2">
        <f>SUM('e1'!S3+'e2'!S3+'e3'!S3+'e4'!S3+'e5'!S3+'e6'!S3+'e7'!S3+'e8'!S3+'e9'!S3+'e10'!S3+'e11'!S3+'e12'!S3+e13a!S3+e13b!S3)</f>
        <v>3</v>
      </c>
      <c r="T3" s="2">
        <f>SUM('e1'!T3+'e2'!T3+'e3'!T3+'e4'!T3+'e5'!T3+'e6'!T3+'e7'!T3+'e8'!T3+'e9'!T3+'e10'!T3+'e11'!T3+'e12'!T3+e13a!T3+e13b!T3)</f>
        <v>0</v>
      </c>
      <c r="U3" s="2">
        <f>SUM('e1'!U3+'e2'!U3+'e3'!U3+'e4'!U3+'e5'!U3+'e6'!U3+'e7'!U3+'e8'!U3+'e9'!U3+'e10'!U3+'e11'!U3+'e12'!U3+e13a!U3+e13b!U3)</f>
        <v>8</v>
      </c>
      <c r="V3" s="2">
        <f>SUM('e1'!V3+'e2'!V3+'e3'!V3+'e4'!V3+'e5'!V3+'e6'!V3+'e7'!V3+'e8'!V3+'e9'!V3+'e10'!V3+'e11'!V3+'e12'!V3+e13a!V3+e13b!V3)</f>
        <v>1</v>
      </c>
      <c r="W3" s="2">
        <f t="shared" ref="W3:X3" si="7">SUM(S3+U3)</f>
        <v>11</v>
      </c>
      <c r="X3" s="2">
        <f t="shared" si="7"/>
        <v>1</v>
      </c>
      <c r="Y3" s="2"/>
      <c r="Z3" s="2">
        <f>SUM('e1'!X3+'e2'!X3+'e3'!X3+'e4'!X3+'e5'!X3+'e6'!X3+'e7'!X3+'e8'!X3+'e9'!X3+'e10'!X3+'e11'!X3+'e12'!X3+e13a!X3+e13b!X3)</f>
        <v>5</v>
      </c>
      <c r="AA3" s="2">
        <f>SUM('e1'!Y3+'e2'!Y3+'e3'!Y3+'e4'!Y3+'e5'!Y3+'e6'!Y3+'e7'!Y3+'e8'!Y3+'e9'!Y3+'e10'!Y3+'e11'!Y3+'e12'!Y3+e13a!Y3+e13b!Y3)</f>
        <v>3</v>
      </c>
      <c r="AB3" s="1">
        <f>SUM('e1'!Z3+'e2'!Z3+'e3'!Z3+'e4'!Z3+'e5'!Z3+'e6'!Z3+'e7'!Z3+'e8'!Z3+'e9'!Z3+'e10'!Z3+'e11'!Z3+'e12'!Z3+e13a!Z3+e13b!Z3)</f>
        <v>6</v>
      </c>
      <c r="AC3" s="1">
        <f>SUM('e1'!AA3+'e2'!AA3+'e3'!AA3+'e4'!AA3+'e5'!AA3+'e6'!AA3+'e7'!AA3+'e8'!AA3+'e9'!AA3+'e10'!AA3+'e11'!AA3+'e12'!AA3+e13a!AA3+e13b!AA3)</f>
        <v>4</v>
      </c>
      <c r="AD3" s="1">
        <f t="shared" ref="AD3:AE3" si="8">Z3+AB3</f>
        <v>11</v>
      </c>
      <c r="AE3" s="1">
        <f t="shared" si="8"/>
        <v>7</v>
      </c>
      <c r="AF3" s="8">
        <f t="shared" si="9"/>
        <v>0.6363636364</v>
      </c>
    </row>
    <row r="4" ht="12.75" customHeight="1">
      <c r="A4" s="9" t="s">
        <v>30</v>
      </c>
      <c r="B4" s="2"/>
      <c r="C4" s="5">
        <f>SUM('e1'!B4+'e2'!B4+'e3'!B4+'e4'!B4+'e5'!B4+'e6'!B4+'e7'!B4+'e8'!B4+'e9'!B4+'e10'!B4+'e11'!B4+'e12'!B4+e13a!B4+e13b!B4)</f>
        <v>4.50952381</v>
      </c>
      <c r="D4" s="5">
        <f>SUM('e1'!C4+'e2'!C4+'e3'!C4+'e4'!C4+'e5'!C4+'e6'!C4+'e7'!C4+'e8'!C4+'e9'!C4+'e10'!C4+'e11'!C4+'e12'!C4+e13a!C4+e13b!C4)</f>
        <v>13.45952381</v>
      </c>
      <c r="E4" s="5">
        <f t="shared" si="3"/>
        <v>0.3350433398</v>
      </c>
      <c r="F4" s="6">
        <f>SUM('e1'!D4+'e2'!D4+'e3'!D4+'e4'!D4+'e5'!D4+'e6'!D4+'e7'!D4+'e8'!D4+'e9'!D4+'e10'!D4+'e11'!D4+'e12'!D4+e13a!D4+e13b!D4)</f>
        <v>0</v>
      </c>
      <c r="G4" s="6">
        <f>SUM('e1'!F4+'e2'!F4+'e3'!F4+'e4'!F4+'e5'!F4+'e6'!F4+'e7'!F4+'e8'!F4+'e9'!F4+'e10'!F4+'e11'!F4+'e12'!F4+e13a!F4+e13b!F4)</f>
        <v>7</v>
      </c>
      <c r="H4" s="6">
        <f>SUM('e1'!G4+'e2'!G4+'e3'!G4+'e4'!G4+'e5'!G4+'e6'!G4+'e7'!G4+'e8'!G4+'e9'!G4+'e10'!G4+'e11'!G4+'e12'!G4+e13a!G4+e13b!G4)</f>
        <v>5</v>
      </c>
      <c r="I4" s="6">
        <f>SUM('e1'!H4+'e2'!H4+'e3'!H4+'e4'!H4+'e5'!H4+'e6'!H4+'e7'!H4+'e8'!H4+'e9'!H4+'e10'!H4+'e11'!H4+'e12'!H4+e13a!H4+e13b!H4)</f>
        <v>61</v>
      </c>
      <c r="J4" s="6">
        <f>SUM('e1'!I4+'e2'!I4+'e3'!I4+'e4'!I4+'e5'!I4+'e6'!I4+'e7'!I4+'e8'!I4+'e9'!I4+'e10'!I4+'e11'!I4+'e12'!I4+e13a!I4+e13b!I4)</f>
        <v>10</v>
      </c>
      <c r="K4" s="5">
        <f t="shared" si="4"/>
        <v>0.6918032787</v>
      </c>
      <c r="L4" s="2">
        <f>SUM('e1'!J4+'e2'!J4+'e3'!J4+'e4'!J4+'e5'!J4+'e6'!J4+'e7'!J4+'e8'!J4+'e9'!J4+'e10'!J4+'e11'!J4+'e12'!J4+e13a!J4+e13b!J4)</f>
        <v>7</v>
      </c>
      <c r="M4" s="3"/>
      <c r="N4" s="2">
        <f>SUM('e1'!L4,'e2'!L4,'e3'!L4,'e4'!L4,'e5'!L4,'e6'!L4,'e7'!L4,'e8'!L4,'e9'!L4,'e10'!L4,'e11'!L4,'e12'!L4,e13a!L4,e13b!L4)</f>
        <v>0</v>
      </c>
      <c r="O4" s="2">
        <f>SUM('e1'!M4,'e2'!M4,'e3'!M4,'e4'!M4,'e5'!M4,'e6'!M4,'e7'!M4,'e8'!M4,'e9'!M4,'e10'!M4,'e11'!M4,'e12'!M4,e13a!M4,e13b!M4)</f>
        <v>7</v>
      </c>
      <c r="P4" s="2">
        <f t="shared" si="5"/>
        <v>0</v>
      </c>
      <c r="Q4" s="7">
        <f t="shared" si="6"/>
        <v>1.026846619</v>
      </c>
      <c r="R4" s="2"/>
      <c r="S4" s="2">
        <f>SUM('e1'!S4+'e2'!S4+'e3'!S4+'e4'!S4+'e5'!S4+'e6'!S4+'e7'!S4+'e8'!S4+'e9'!S4+'e10'!S4+'e11'!S4+'e12'!S4+e13a!S4+e13b!S4)</f>
        <v>3</v>
      </c>
      <c r="T4" s="2">
        <f>SUM('e1'!T4+'e2'!T4+'e3'!T4+'e4'!T4+'e5'!T4+'e6'!T4+'e7'!T4+'e8'!T4+'e9'!T4+'e10'!T4+'e11'!T4+'e12'!T4+e13a!T4+e13b!T4)</f>
        <v>1</v>
      </c>
      <c r="U4" s="2">
        <f>SUM('e1'!U4+'e2'!U4+'e3'!U4+'e4'!U4+'e5'!U4+'e6'!U4+'e7'!U4+'e8'!U4+'e9'!U4+'e10'!U4+'e11'!U4+'e12'!U4+e13a!U4+e13b!U4)</f>
        <v>8</v>
      </c>
      <c r="V4" s="2">
        <f>SUM('e1'!V4+'e2'!V4+'e3'!V4+'e4'!V4+'e5'!V4+'e6'!V4+'e7'!V4+'e8'!V4+'e9'!V4+'e10'!V4+'e11'!V4+'e12'!V4+e13a!V4+e13b!V4)</f>
        <v>2</v>
      </c>
      <c r="W4" s="2">
        <f t="shared" ref="W4:X4" si="10">SUM(S4+U4)</f>
        <v>11</v>
      </c>
      <c r="X4" s="2">
        <f t="shared" si="10"/>
        <v>3</v>
      </c>
      <c r="Y4" s="2"/>
      <c r="Z4" s="2">
        <f>SUM('e1'!X4+'e2'!X4+'e3'!X4+'e4'!X4+'e5'!X4+'e6'!X4+'e7'!X4+'e8'!X4+'e9'!X4+'e10'!X4+'e11'!X4+'e12'!X4+e13a!X4+e13b!X4)</f>
        <v>5</v>
      </c>
      <c r="AA4" s="2">
        <f>SUM('e1'!Y4+'e2'!Y4+'e3'!Y4+'e4'!Y4+'e5'!Y4+'e6'!Y4+'e7'!Y4+'e8'!Y4+'e9'!Y4+'e10'!Y4+'e11'!Y4+'e12'!Y4+e13a!Y4+e13b!Y4)</f>
        <v>4</v>
      </c>
      <c r="AB4" s="1">
        <f>SUM('e1'!Z4+'e2'!Z4+'e3'!Z4+'e4'!Z4+'e5'!Z4+'e6'!Z4+'e7'!Z4+'e8'!Z4+'e9'!Z4+'e10'!Z4+'e11'!Z4+'e12'!Z4+e13a!Z4+e13b!Z4)</f>
        <v>6</v>
      </c>
      <c r="AC4" s="1">
        <f>SUM('e1'!AA4+'e2'!AA4+'e3'!AA4+'e4'!AA4+'e5'!AA4+'e6'!AA4+'e7'!AA4+'e8'!AA4+'e9'!AA4+'e10'!AA4+'e11'!AA4+'e12'!AA4+e13a!AA4+e13b!AA4)</f>
        <v>4</v>
      </c>
      <c r="AD4" s="1">
        <f t="shared" ref="AD4:AE4" si="11">Z4+AB4</f>
        <v>11</v>
      </c>
      <c r="AE4" s="1">
        <f t="shared" si="11"/>
        <v>8</v>
      </c>
      <c r="AF4" s="8">
        <f t="shared" si="9"/>
        <v>0.7272727273</v>
      </c>
    </row>
    <row r="5" ht="12.75" customHeight="1">
      <c r="A5" s="9" t="s">
        <v>31</v>
      </c>
      <c r="B5" s="2"/>
      <c r="C5" s="5">
        <f>SUM('e1'!B5+'e2'!B5+'e3'!B5+'e4'!B5+'e5'!B5+'e6'!B5+'e7'!B5+'e8'!B5+'e9'!B5+'e10'!B5+'e11'!B5+'e12'!B5+e13a!B5+e13b!B5)</f>
        <v>2.842857143</v>
      </c>
      <c r="D5" s="5">
        <f>SUM('e1'!C5+'e2'!C5+'e3'!C5+'e4'!C5+'e5'!C5+'e6'!C5+'e7'!C5+'e8'!C5+'e9'!C5+'e10'!C5+'e11'!C5+'e12'!C5+e13a!C5+e13b!C5)</f>
        <v>12.45952381</v>
      </c>
      <c r="E5" s="5">
        <f t="shared" si="3"/>
        <v>0.2281673992</v>
      </c>
      <c r="F5" s="6">
        <f>SUM('e1'!D5+'e2'!D5+'e3'!D5+'e4'!D5+'e5'!D5+'e6'!D5+'e7'!D5+'e8'!D5+'e9'!D5+'e10'!D5+'e11'!D5+'e12'!D5+e13a!D5+e13b!D5)</f>
        <v>1</v>
      </c>
      <c r="G5" s="6">
        <f>SUM('e1'!F5+'e2'!F5+'e3'!F5+'e4'!F5+'e5'!F5+'e6'!F5+'e7'!F5+'e8'!F5+'e9'!F5+'e10'!F5+'e11'!F5+'e12'!F5+e13a!F5+e13b!F5)</f>
        <v>8</v>
      </c>
      <c r="H5" s="6">
        <f>SUM('e1'!G5+'e2'!G5+'e3'!G5+'e4'!G5+'e5'!G5+'e6'!G5+'e7'!G5+'e8'!G5+'e9'!G5+'e10'!G5+'e11'!G5+'e12'!G5+e13a!G5+e13b!G5)</f>
        <v>0</v>
      </c>
      <c r="I5" s="6">
        <f>SUM('e1'!H5+'e2'!H5+'e3'!H5+'e4'!H5+'e5'!H5+'e6'!H5+'e7'!H5+'e8'!H5+'e9'!H5+'e10'!H5+'e11'!H5+'e12'!H5+e13a!H5+e13b!H5)</f>
        <v>58</v>
      </c>
      <c r="J5" s="6">
        <f>SUM('e1'!I5+'e2'!I5+'e3'!I5+'e4'!I5+'e5'!I5+'e6'!I5+'e7'!I5+'e8'!I5+'e9'!I5+'e10'!I5+'e11'!I5+'e12'!I5+e13a!I5+e13b!I5)</f>
        <v>9</v>
      </c>
      <c r="K5" s="5">
        <f t="shared" si="4"/>
        <v>0.8888888889</v>
      </c>
      <c r="L5" s="2">
        <f>SUM('e1'!J5+'e2'!J5+'e3'!J5+'e4'!J5+'e5'!J5+'e6'!J5+'e7'!J5+'e8'!J5+'e9'!J5+'e10'!J5+'e11'!J5+'e12'!J5+e13a!J5+e13b!J5)</f>
        <v>9</v>
      </c>
      <c r="M5" s="3"/>
      <c r="N5" s="2">
        <f>SUM('e1'!L5,'e2'!L5,'e3'!L5,'e4'!L5,'e5'!L5,'e6'!L5,'e7'!L5,'e8'!L5,'e9'!L5,'e10'!L5,'e11'!L5,'e12'!L5,e13a!L5,e13b!L5)</f>
        <v>0</v>
      </c>
      <c r="O5" s="2">
        <f>SUM('e1'!M5,'e2'!M5,'e3'!M5,'e4'!M5,'e5'!M5,'e6'!M5,'e7'!M5,'e8'!M5,'e9'!M5,'e10'!M5,'e11'!M5,'e12'!M5,e13a!M5,e13b!M5)</f>
        <v>7</v>
      </c>
      <c r="P5" s="2">
        <f t="shared" si="5"/>
        <v>0</v>
      </c>
      <c r="Q5" s="7">
        <f t="shared" si="6"/>
        <v>1.117056288</v>
      </c>
      <c r="R5" s="2"/>
      <c r="S5" s="2">
        <f>SUM('e1'!S5+'e2'!S5+'e3'!S5+'e4'!S5+'e5'!S5+'e6'!S5+'e7'!S5+'e8'!S5+'e9'!S5+'e10'!S5+'e11'!S5+'e12'!S5+e13a!S5+e13b!S5)</f>
        <v>3</v>
      </c>
      <c r="T5" s="2">
        <f>SUM('e1'!T5+'e2'!T5+'e3'!T5+'e4'!T5+'e5'!T5+'e6'!T5+'e7'!T5+'e8'!T5+'e9'!T5+'e10'!T5+'e11'!T5+'e12'!T5+e13a!T5+e13b!T5)</f>
        <v>1</v>
      </c>
      <c r="U5" s="2">
        <f>SUM('e1'!U5+'e2'!U5+'e3'!U5+'e4'!U5+'e5'!U5+'e6'!U5+'e7'!U5+'e8'!U5+'e9'!U5+'e10'!U5+'e11'!U5+'e12'!U5+e13a!U5+e13b!U5)</f>
        <v>7</v>
      </c>
      <c r="V5" s="2">
        <f>SUM('e1'!V5+'e2'!V5+'e3'!V5+'e4'!V5+'e5'!V5+'e6'!V5+'e7'!V5+'e8'!V5+'e9'!V5+'e10'!V5+'e11'!V5+'e12'!V5+e13a!V5+e13b!V5)</f>
        <v>0</v>
      </c>
      <c r="W5" s="2">
        <f t="shared" ref="W5:X5" si="12">SUM(S5+U5)</f>
        <v>10</v>
      </c>
      <c r="X5" s="2">
        <f t="shared" si="12"/>
        <v>1</v>
      </c>
      <c r="Y5" s="2"/>
      <c r="Z5" s="2">
        <f>SUM('e1'!X5+'e2'!X5+'e3'!X5+'e4'!X5+'e5'!X5+'e6'!X5+'e7'!X5+'e8'!X5+'e9'!X5+'e10'!X5+'e11'!X5+'e12'!X5+e13a!X5+e13b!X5)</f>
        <v>5</v>
      </c>
      <c r="AA5" s="2">
        <f>SUM('e1'!Y5+'e2'!Y5+'e3'!Y5+'e4'!Y5+'e5'!Y5+'e6'!Y5+'e7'!Y5+'e8'!Y5+'e9'!Y5+'e10'!Y5+'e11'!Y5+'e12'!Y5+e13a!Y5+e13b!Y5)</f>
        <v>4</v>
      </c>
      <c r="AB5" s="1">
        <f>SUM('e1'!Z5+'e2'!Z5+'e3'!Z5+'e4'!Z5+'e5'!Z5+'e6'!Z5+'e7'!Z5+'e8'!Z5+'e9'!Z5+'e10'!Z5+'e11'!Z5+'e12'!Z5+e13a!Z5+e13b!Z5)</f>
        <v>6</v>
      </c>
      <c r="AC5" s="1">
        <f>SUM('e1'!AA5+'e2'!AA5+'e3'!AA5+'e4'!AA5+'e5'!AA5+'e6'!AA5+'e7'!AA5+'e8'!AA5+'e9'!AA5+'e10'!AA5+'e11'!AA5+'e12'!AA5+e13a!AA5+e13b!AA5)</f>
        <v>4</v>
      </c>
      <c r="AD5" s="1">
        <f t="shared" ref="AD5:AE5" si="13">Z5+AB5</f>
        <v>11</v>
      </c>
      <c r="AE5" s="1">
        <f t="shared" si="13"/>
        <v>8</v>
      </c>
      <c r="AF5" s="8">
        <f t="shared" si="9"/>
        <v>0.7272727273</v>
      </c>
    </row>
    <row r="6" ht="12.75" customHeight="1">
      <c r="A6" s="4" t="s">
        <v>32</v>
      </c>
      <c r="B6" s="2"/>
      <c r="C6" s="5">
        <f>SUM('e1'!B6+'e2'!B6+'e3'!B6+'e4'!B6+'e5'!B6+'e6'!B6+'e7'!B6+'e8'!B6+'e9'!B6+'e10'!B6+'e11'!B6+'e12'!B6+e13a!B6+e13b!B6)</f>
        <v>1.75</v>
      </c>
      <c r="D6" s="5">
        <f>SUM('e1'!C6+'e2'!C6+'e3'!C6+'e4'!C6+'e5'!C6+'e6'!C6+'e7'!C6+'e8'!C6+'e9'!C6+'e10'!C6+'e11'!C6+'e12'!C6+e13a!C6+e13b!C6)</f>
        <v>11.47738095</v>
      </c>
      <c r="E6" s="5">
        <f t="shared" si="3"/>
        <v>0.1524738098</v>
      </c>
      <c r="F6" s="6">
        <f>SUM('e1'!D6+'e2'!D6+'e3'!D6+'e4'!D6+'e5'!D6+'e6'!D6+'e7'!D6+'e8'!D6+'e9'!D6+'e10'!D6+'e11'!D6+'e12'!D6+e13a!D6+e13b!D6)</f>
        <v>3</v>
      </c>
      <c r="G6" s="6">
        <f>SUM('e1'!F6+'e2'!F6+'e3'!F6+'e4'!F6+'e5'!F6+'e6'!F6+'e7'!F6+'e8'!F6+'e9'!F6+'e10'!F6+'e11'!F6+'e12'!F6+e13a!F6+e13b!F6)</f>
        <v>7</v>
      </c>
      <c r="H6" s="6">
        <f>SUM('e1'!G6+'e2'!G6+'e3'!G6+'e4'!G6+'e5'!G6+'e6'!G6+'e7'!G6+'e8'!G6+'e9'!G6+'e10'!G6+'e11'!G6+'e12'!G6+e13a!G6+e13b!G6)</f>
        <v>7</v>
      </c>
      <c r="I6" s="6">
        <f>SUM('e1'!H6+'e2'!H6+'e3'!H6+'e4'!H6+'e5'!H6+'e6'!H6+'e7'!H6+'e8'!H6+'e9'!H6+'e10'!H6+'e11'!H6+'e12'!H6+e13a!H6+e13b!H6)</f>
        <v>74</v>
      </c>
      <c r="J6" s="6">
        <f>SUM('e1'!I6+'e2'!I6+'e3'!I6+'e4'!I6+'e5'!I6+'e6'!I6+'e7'!I6+'e8'!I6+'e9'!I6+'e10'!I6+'e11'!I6+'e12'!I6+e13a!I6+e13b!I6)</f>
        <v>10</v>
      </c>
      <c r="K6" s="5">
        <f t="shared" si="4"/>
        <v>0.6905405405</v>
      </c>
      <c r="L6" s="2">
        <f>SUM('e1'!J6+'e2'!J6+'e3'!J6+'e4'!J6+'e5'!J6+'e6'!J6+'e7'!J6+'e8'!J6+'e9'!J6+'e10'!J6+'e11'!J6+'e12'!J6+e13a!J6+e13b!J6)</f>
        <v>7</v>
      </c>
      <c r="M6" s="3"/>
      <c r="N6" s="2">
        <f>SUM('e1'!L6,'e2'!L6,'e3'!L6,'e4'!L6,'e5'!L6,'e6'!L6,'e7'!L6,'e8'!L6,'e9'!L6,'e10'!L6,'e11'!L6,'e12'!L6,e13a!L6,e13b!L6)</f>
        <v>0</v>
      </c>
      <c r="O6" s="2">
        <f>SUM('e1'!M6,'e2'!M6,'e3'!M6,'e4'!M6,'e5'!M6,'e6'!M6,'e7'!M6,'e8'!M6,'e9'!M6,'e10'!M6,'e11'!M6,'e12'!M6,e13a!M6,e13b!M6)</f>
        <v>7</v>
      </c>
      <c r="P6" s="2">
        <f t="shared" si="5"/>
        <v>0</v>
      </c>
      <c r="Q6" s="7">
        <f t="shared" si="6"/>
        <v>0.8430143503</v>
      </c>
      <c r="R6" s="2"/>
      <c r="S6" s="2">
        <f>SUM('e1'!S6+'e2'!S6+'e3'!S6+'e4'!S6+'e5'!S6+'e6'!S6+'e7'!S6+'e8'!S6+'e9'!S6+'e10'!S6+'e11'!S6+'e12'!S6+e13a!S6+e13b!S6)</f>
        <v>3</v>
      </c>
      <c r="T6" s="2">
        <f>SUM('e1'!T6+'e2'!T6+'e3'!T6+'e4'!T6+'e5'!T6+'e6'!T6+'e7'!T6+'e8'!T6+'e9'!T6+'e10'!T6+'e11'!T6+'e12'!T6+e13a!T6+e13b!T6)</f>
        <v>1</v>
      </c>
      <c r="U6" s="2">
        <f>SUM('e1'!U6+'e2'!U6+'e3'!U6+'e4'!U6+'e5'!U6+'e6'!U6+'e7'!U6+'e8'!U6+'e9'!U6+'e10'!U6+'e11'!U6+'e12'!U6+e13a!U6+e13b!U6)</f>
        <v>6</v>
      </c>
      <c r="V6" s="2">
        <f>SUM('e1'!V6+'e2'!V6+'e3'!V6+'e4'!V6+'e5'!V6+'e6'!V6+'e7'!V6+'e8'!V6+'e9'!V6+'e10'!V6+'e11'!V6+'e12'!V6+e13a!V6+e13b!V6)</f>
        <v>0</v>
      </c>
      <c r="W6" s="2">
        <f t="shared" ref="W6:X6" si="14">SUM(S6+U6)</f>
        <v>9</v>
      </c>
      <c r="X6" s="2">
        <f t="shared" si="14"/>
        <v>1</v>
      </c>
      <c r="Y6" s="2"/>
      <c r="Z6" s="2">
        <f>SUM('e1'!X6+'e2'!X6+'e3'!X6+'e4'!X6+'e5'!X6+'e6'!X6+'e7'!X6+'e8'!X6+'e9'!X6+'e10'!X6+'e11'!X6+'e12'!X6+e13a!X6+e13b!X6)</f>
        <v>5</v>
      </c>
      <c r="AA6" s="2">
        <f>SUM('e1'!Y6+'e2'!Y6+'e3'!Y6+'e4'!Y6+'e5'!Y6+'e6'!Y6+'e7'!Y6+'e8'!Y6+'e9'!Y6+'e10'!Y6+'e11'!Y6+'e12'!Y6+e13a!Y6+e13b!Y6)</f>
        <v>1</v>
      </c>
      <c r="AB6" s="1">
        <f>SUM('e1'!Z6+'e2'!Z6+'e3'!Z6+'e4'!Z6+'e5'!Z6+'e6'!Z6+'e7'!Z6+'e8'!Z6+'e9'!Z6+'e10'!Z6+'e11'!Z6+'e12'!Z6+e13a!Z6+e13b!Z6)</f>
        <v>6</v>
      </c>
      <c r="AC6" s="1">
        <f>SUM('e1'!AA6+'e2'!AA6+'e3'!AA6+'e4'!AA6+'e5'!AA6+'e6'!AA6+'e7'!AA6+'e8'!AA6+'e9'!AA6+'e10'!AA6+'e11'!AA6+'e12'!AA6+e13a!AA6+e13b!AA6)</f>
        <v>1</v>
      </c>
      <c r="AD6" s="1">
        <f t="shared" ref="AD6:AE6" si="15">Z6+AB6</f>
        <v>11</v>
      </c>
      <c r="AE6" s="1">
        <f t="shared" si="15"/>
        <v>2</v>
      </c>
      <c r="AF6" s="8">
        <f t="shared" si="9"/>
        <v>0.1818181818</v>
      </c>
    </row>
    <row r="7" ht="12.75" customHeight="1">
      <c r="A7" s="9" t="s">
        <v>33</v>
      </c>
      <c r="B7" s="2"/>
      <c r="C7" s="5">
        <f>SUM('e1'!B7+'e2'!B7+'e3'!B7+'e4'!B7+'e5'!B7+'e6'!B7+'e7'!B7+'e8'!B7+'e9'!B7+'e10'!B7+'e11'!B7+'e12'!B7+e13a!B7+e13b!B7)</f>
        <v>1.616666667</v>
      </c>
      <c r="D7" s="5">
        <f>SUM('e1'!C7+'e2'!C7+'e3'!C7+'e4'!C7+'e5'!C7+'e6'!C7+'e7'!C7+'e8'!C7+'e9'!C7+'e10'!C7+'e11'!C7+'e12'!C7+e13a!C7+e13b!C7)</f>
        <v>9.45952381</v>
      </c>
      <c r="E7" s="5">
        <f t="shared" si="3"/>
        <v>0.1709035993</v>
      </c>
      <c r="F7" s="6">
        <f>SUM('e1'!D7+'e2'!D7+'e3'!D7+'e4'!D7+'e5'!D7+'e6'!D7+'e7'!D7+'e8'!D7+'e9'!D7+'e10'!D7+'e11'!D7+'e12'!D7+e13a!D7+e13b!D7)</f>
        <v>4</v>
      </c>
      <c r="G7" s="6">
        <f>SUM('e1'!F7+'e2'!F7+'e3'!F7+'e4'!F7+'e5'!F7+'e6'!F7+'e7'!F7+'e8'!F7+'e9'!F7+'e10'!F7+'e11'!F7+'e12'!F7+e13a!F7+e13b!F7)</f>
        <v>3</v>
      </c>
      <c r="H7" s="6">
        <f>SUM('e1'!G7+'e2'!G7+'e3'!G7+'e4'!G7+'e5'!G7+'e6'!G7+'e7'!G7+'e8'!G7+'e9'!G7+'e10'!G7+'e11'!G7+'e12'!G7+e13a!G7+e13b!G7)</f>
        <v>6</v>
      </c>
      <c r="I7" s="6">
        <f>SUM('e1'!H7+'e2'!H7+'e3'!H7+'e4'!H7+'e5'!H7+'e6'!H7+'e7'!H7+'e8'!H7+'e9'!H7+'e10'!H7+'e11'!H7+'e12'!H7+e13a!H7+e13b!H7)</f>
        <v>48</v>
      </c>
      <c r="J7" s="6">
        <f>SUM('e1'!I7+'e2'!I7+'e3'!I7+'e4'!I7+'e5'!I7+'e6'!I7+'e7'!I7+'e8'!I7+'e9'!I7+'e10'!I7+'e11'!I7+'e12'!I7+e13a!I7+e13b!I7)</f>
        <v>6</v>
      </c>
      <c r="K7" s="5">
        <f t="shared" si="4"/>
        <v>0.4791666667</v>
      </c>
      <c r="L7" s="2">
        <f>SUM('e1'!J7+'e2'!J7+'e3'!J7+'e4'!J7+'e5'!J7+'e6'!J7+'e7'!J7+'e8'!J7+'e9'!J7+'e10'!J7+'e11'!J7+'e12'!J7+e13a!J7+e13b!J7)</f>
        <v>4</v>
      </c>
      <c r="M7" s="3"/>
      <c r="N7" s="2">
        <f>SUM('e1'!L7,'e2'!L7,'e3'!L7,'e4'!L7,'e5'!L7,'e6'!L7,'e7'!L7,'e8'!L7,'e9'!L7,'e10'!L7,'e11'!L7,'e12'!L7,e13a!L7,e13b!L7)</f>
        <v>0</v>
      </c>
      <c r="O7" s="2">
        <f>SUM('e1'!M7,'e2'!M7,'e3'!M7,'e4'!M7,'e5'!M7,'e6'!M7,'e7'!M7,'e8'!M7,'e9'!M7,'e10'!M7,'e11'!M7,'e12'!M7,e13a!M7,e13b!M7)</f>
        <v>7</v>
      </c>
      <c r="P7" s="2">
        <f t="shared" si="5"/>
        <v>0</v>
      </c>
      <c r="Q7" s="7">
        <f t="shared" si="6"/>
        <v>0.650070266</v>
      </c>
      <c r="R7" s="2"/>
      <c r="S7" s="2">
        <f>SUM('e1'!S7+'e2'!S7+'e3'!S7+'e4'!S7+'e5'!S7+'e6'!S7+'e7'!S7+'e8'!S7+'e9'!S7+'e10'!S7+'e11'!S7+'e12'!S7+e13a!S7+e13b!S7)</f>
        <v>2</v>
      </c>
      <c r="T7" s="2">
        <f>SUM('e1'!T7+'e2'!T7+'e3'!T7+'e4'!T7+'e5'!T7+'e6'!T7+'e7'!T7+'e8'!T7+'e9'!T7+'e10'!T7+'e11'!T7+'e12'!T7+e13a!T7+e13b!T7)</f>
        <v>0</v>
      </c>
      <c r="U7" s="2">
        <f>SUM('e1'!U7+'e2'!U7+'e3'!U7+'e4'!U7+'e5'!U7+'e6'!U7+'e7'!U7+'e8'!U7+'e9'!U7+'e10'!U7+'e11'!U7+'e12'!U7+e13a!U7+e13b!U7)</f>
        <v>5</v>
      </c>
      <c r="V7" s="2">
        <f>SUM('e1'!V7+'e2'!V7+'e3'!V7+'e4'!V7+'e5'!V7+'e6'!V7+'e7'!V7+'e8'!V7+'e9'!V7+'e10'!V7+'e11'!V7+'e12'!V7+e13a!V7+e13b!V7)</f>
        <v>1</v>
      </c>
      <c r="W7" s="2">
        <f t="shared" ref="W7:X7" si="16">SUM(S7+U7)</f>
        <v>7</v>
      </c>
      <c r="X7" s="2">
        <f t="shared" si="16"/>
        <v>1</v>
      </c>
      <c r="Y7" s="2"/>
      <c r="Z7" s="2">
        <f>SUM('e1'!X7+'e2'!X7+'e3'!X7+'e4'!X7+'e5'!X7+'e6'!X7+'e7'!X7+'e8'!X7+'e9'!X7+'e10'!X7+'e11'!X7+'e12'!X7+e13a!X7+e13b!X7)</f>
        <v>5</v>
      </c>
      <c r="AA7" s="2">
        <f>SUM('e1'!Y7+'e2'!Y7+'e3'!Y7+'e4'!Y7+'e5'!Y7+'e6'!Y7+'e7'!Y7+'e8'!Y7+'e9'!Y7+'e10'!Y7+'e11'!Y7+'e12'!Y7+e13a!Y7+e13b!Y7)</f>
        <v>1</v>
      </c>
      <c r="AB7" s="1">
        <f>SUM('e1'!Z7+'e2'!Z7+'e3'!Z7+'e4'!Z7+'e5'!Z7+'e6'!Z7+'e7'!Z7+'e8'!Z7+'e9'!Z7+'e10'!Z7+'e11'!Z7+'e12'!Z7+e13a!Z7+e13b!Z7)</f>
        <v>6</v>
      </c>
      <c r="AC7" s="1">
        <f>SUM('e1'!AA7+'e2'!AA7+'e3'!AA7+'e4'!AA7+'e5'!AA7+'e6'!AA7+'e7'!AA7+'e8'!AA7+'e9'!AA7+'e10'!AA7+'e11'!AA7+'e12'!AA7+e13a!AA7+e13b!AA7)</f>
        <v>3</v>
      </c>
      <c r="AD7" s="1">
        <f t="shared" ref="AD7:AE7" si="17">Z7+AB7</f>
        <v>11</v>
      </c>
      <c r="AE7" s="1">
        <f t="shared" si="17"/>
        <v>4</v>
      </c>
      <c r="AF7" s="8">
        <f t="shared" si="9"/>
        <v>0.3636363636</v>
      </c>
    </row>
    <row r="8" ht="12.75" customHeight="1">
      <c r="A8" s="9" t="s">
        <v>34</v>
      </c>
      <c r="B8" s="2"/>
      <c r="C8" s="5">
        <f>SUM('e1'!B8+'e2'!B8+'e3'!B8+'e4'!B8+'e5'!B8+'e6'!B8+'e7'!B8+'e8'!B8+'e9'!B8+'e10'!B8+'e11'!B8+'e12'!B8+e13a!B8+e13b!B8)</f>
        <v>3.00952381</v>
      </c>
      <c r="D8" s="5">
        <f>SUM('e1'!C8+'e2'!C8+'e3'!C8+'e4'!C8+'e5'!C8+'e6'!C8+'e7'!C8+'e8'!C8+'e9'!C8+'e10'!C8+'e11'!C8+'e12'!C8+e13a!C8+e13b!C8)</f>
        <v>8.45952381</v>
      </c>
      <c r="E8" s="5">
        <f t="shared" si="3"/>
        <v>0.3557556994</v>
      </c>
      <c r="F8" s="6">
        <f>SUM('e1'!D8+'e2'!D8+'e3'!D8+'e4'!D8+'e5'!D8+'e6'!D8+'e7'!D8+'e8'!D8+'e9'!D8+'e10'!D8+'e11'!D8+'e12'!D8+e13a!D8+e13b!D8)</f>
        <v>3</v>
      </c>
      <c r="G8" s="6">
        <f>SUM('e1'!F8+'e2'!F8+'e3'!F8+'e4'!F8+'e5'!F8+'e6'!F8+'e7'!F8+'e8'!F8+'e9'!F8+'e10'!F8+'e11'!F8+'e12'!F8+e13a!F8+e13b!F8)</f>
        <v>3</v>
      </c>
      <c r="H8" s="6">
        <f>SUM('e1'!G8+'e2'!G8+'e3'!G8+'e4'!G8+'e5'!G8+'e6'!G8+'e7'!G8+'e8'!G8+'e9'!G8+'e10'!G8+'e11'!G8+'e12'!G8+e13a!G8+e13b!G8)</f>
        <v>5</v>
      </c>
      <c r="I8" s="6">
        <f>SUM('e1'!H8+'e2'!H8+'e3'!H8+'e4'!H8+'e5'!H8+'e6'!H8+'e7'!H8+'e8'!H8+'e9'!H8+'e10'!H8+'e11'!H8+'e12'!H8+e13a!H8+e13b!H8)</f>
        <v>42</v>
      </c>
      <c r="J8" s="6">
        <f>SUM('e1'!I8+'e2'!I8+'e3'!I8+'e4'!I8+'e5'!I8+'e6'!I8+'e7'!I8+'e8'!I8+'e9'!I8+'e10'!I8+'e11'!I8+'e12'!I8+e13a!I8+e13b!I8)</f>
        <v>5</v>
      </c>
      <c r="K8" s="5">
        <f t="shared" si="4"/>
        <v>0.5761904762</v>
      </c>
      <c r="L8" s="2">
        <f>SUM('e1'!J8+'e2'!J8+'e3'!J8+'e4'!J8+'e5'!J8+'e6'!J8+'e7'!J8+'e8'!J8+'e9'!J8+'e10'!J8+'e11'!J8+'e12'!J8+e13a!J8+e13b!J8)</f>
        <v>4</v>
      </c>
      <c r="M8" s="3"/>
      <c r="N8" s="2">
        <f>SUM('e1'!L8,'e2'!L8,'e3'!L8,'e4'!L8,'e5'!L8,'e6'!L8,'e7'!L8,'e8'!L8,'e9'!L8,'e10'!L8,'e11'!L8,'e12'!L8,e13a!L8,e13b!L8)</f>
        <v>0</v>
      </c>
      <c r="O8" s="2">
        <f>SUM('e1'!M8,'e2'!M8,'e3'!M8,'e4'!M8,'e5'!M8,'e6'!M8,'e7'!M8,'e8'!M8,'e9'!M8,'e10'!M8,'e11'!M8,'e12'!M8,e13a!M8,e13b!M8)</f>
        <v>7</v>
      </c>
      <c r="P8" s="2">
        <f t="shared" si="5"/>
        <v>0</v>
      </c>
      <c r="Q8" s="7">
        <f t="shared" si="6"/>
        <v>0.9319461756</v>
      </c>
      <c r="R8" s="2"/>
      <c r="S8" s="2">
        <f>SUM('e1'!S8+'e2'!S8+'e3'!S8+'e4'!S8+'e5'!S8+'e6'!S8+'e7'!S8+'e8'!S8+'e9'!S8+'e10'!S8+'e11'!S8+'e12'!S8+e13a!S8+e13b!S8)</f>
        <v>2</v>
      </c>
      <c r="T8" s="2">
        <f>SUM('e1'!T8+'e2'!T8+'e3'!T8+'e4'!T8+'e5'!T8+'e6'!T8+'e7'!T8+'e8'!T8+'e9'!T8+'e10'!T8+'e11'!T8+'e12'!T8+e13a!T8+e13b!T8)</f>
        <v>0</v>
      </c>
      <c r="U8" s="2">
        <f>SUM('e1'!U8+'e2'!U8+'e3'!U8+'e4'!U8+'e5'!U8+'e6'!U8+'e7'!U8+'e8'!U8+'e9'!U8+'e10'!U8+'e11'!U8+'e12'!U8+e13a!U8+e13b!U8)</f>
        <v>4</v>
      </c>
      <c r="V8" s="2">
        <f>SUM('e1'!V8+'e2'!V8+'e3'!V8+'e4'!V8+'e5'!V8+'e6'!V8+'e7'!V8+'e8'!V8+'e9'!V8+'e10'!V8+'e11'!V8+'e12'!V8+e13a!V8+e13b!V8)</f>
        <v>2</v>
      </c>
      <c r="W8" s="2">
        <f t="shared" ref="W8:X8" si="18">SUM(S8+U8)</f>
        <v>6</v>
      </c>
      <c r="X8" s="2">
        <f t="shared" si="18"/>
        <v>2</v>
      </c>
      <c r="Y8" s="2"/>
      <c r="Z8" s="2">
        <f>SUM('e1'!X8+'e2'!X8+'e3'!X8+'e4'!X8+'e5'!X8+'e6'!X8+'e7'!X8+'e8'!X8+'e9'!X8+'e10'!X8+'e11'!X8+'e12'!X8+e13a!X8+e13b!X8)</f>
        <v>5</v>
      </c>
      <c r="AA8" s="2">
        <f>SUM('e1'!Y8+'e2'!Y8+'e3'!Y8+'e4'!Y8+'e5'!Y8+'e6'!Y8+'e7'!Y8+'e8'!Y8+'e9'!Y8+'e10'!Y8+'e11'!Y8+'e12'!Y8+e13a!Y8+e13b!Y8)</f>
        <v>2</v>
      </c>
      <c r="AB8" s="1">
        <f>SUM('e1'!Z8+'e2'!Z8+'e3'!Z8+'e4'!Z8+'e5'!Z8+'e6'!Z8+'e7'!Z8+'e8'!Z8+'e9'!Z8+'e10'!Z8+'e11'!Z8+'e12'!Z8+e13a!Z8+e13b!Z8)</f>
        <v>6</v>
      </c>
      <c r="AC8" s="1">
        <f>SUM('e1'!AA8+'e2'!AA8+'e3'!AA8+'e4'!AA8+'e5'!AA8+'e6'!AA8+'e7'!AA8+'e8'!AA8+'e9'!AA8+'e10'!AA8+'e11'!AA8+'e12'!AA8+e13a!AA8+e13b!AA8)</f>
        <v>4</v>
      </c>
      <c r="AD8" s="1">
        <f t="shared" ref="AD8:AE8" si="19">Z8+AB8</f>
        <v>11</v>
      </c>
      <c r="AE8" s="1">
        <f t="shared" si="19"/>
        <v>6</v>
      </c>
      <c r="AF8" s="8">
        <f t="shared" si="9"/>
        <v>0.5454545455</v>
      </c>
    </row>
    <row r="9" ht="12.75" customHeight="1">
      <c r="A9" s="9" t="s">
        <v>35</v>
      </c>
      <c r="B9" s="2"/>
      <c r="C9" s="5">
        <f>SUM('e1'!B9+'e2'!B9+'e3'!B9+'e4'!B9+'e5'!B9+'e6'!B9+'e7'!B9+'e8'!B9+'e9'!B9+'e10'!B9+'e11'!B9+'e12'!B9+e13a!B9+e13b!B9)</f>
        <v>0.9595238095</v>
      </c>
      <c r="D9" s="5">
        <f>SUM('e1'!C9+'e2'!C9+'e3'!C9+'e4'!C9+'e5'!C9+'e6'!C9+'e7'!C9+'e8'!C9+'e9'!C9+'e10'!C9+'e11'!C9+'e12'!C9+e13a!C9+e13b!C9)</f>
        <v>6.45952381</v>
      </c>
      <c r="E9" s="5">
        <f t="shared" si="3"/>
        <v>0.1485440472</v>
      </c>
      <c r="F9" s="6">
        <f>SUM('e1'!D9+'e2'!D9+'e3'!D9+'e4'!D9+'e5'!D9+'e6'!D9+'e7'!D9+'e8'!D9+'e9'!D9+'e10'!D9+'e11'!D9+'e12'!D9+e13a!D9+e13b!D9)</f>
        <v>2</v>
      </c>
      <c r="G9" s="6">
        <f>SUM('e1'!F9+'e2'!F9+'e3'!F9+'e4'!F9+'e5'!F9+'e6'!F9+'e7'!F9+'e8'!F9+'e9'!F9+'e10'!F9+'e11'!F9+'e12'!F9+e13a!F9+e13b!F9)</f>
        <v>3</v>
      </c>
      <c r="H9" s="6">
        <f>SUM('e1'!G9+'e2'!G9+'e3'!G9+'e4'!G9+'e5'!G9+'e6'!G9+'e7'!G9+'e8'!G9+'e9'!G9+'e10'!G9+'e11'!G9+'e12'!G9+e13a!G9+e13b!G9)</f>
        <v>8</v>
      </c>
      <c r="I9" s="6">
        <f>SUM('e1'!H9+'e2'!H9+'e3'!H9+'e4'!H9+'e5'!H9+'e6'!H9+'e7'!H9+'e8'!H9+'e9'!H9+'e10'!H9+'e11'!H9+'e12'!H9+e13a!H9+e13b!H9)</f>
        <v>35</v>
      </c>
      <c r="J9" s="6">
        <f>SUM('e1'!I9+'e2'!I9+'e3'!I9+'e4'!I9+'e5'!I9+'e6'!I9+'e7'!I9+'e8'!I9+'e9'!I9+'e10'!I9+'e11'!I9+'e12'!I9+e13a!I9+e13b!I9)</f>
        <v>4</v>
      </c>
      <c r="K9" s="5">
        <f t="shared" si="4"/>
        <v>0.6928571429</v>
      </c>
      <c r="L9" s="2">
        <f>SUM('e1'!J9+'e2'!J9+'e3'!J9+'e4'!J9+'e5'!J9+'e6'!J9+'e7'!J9+'e8'!J9+'e9'!J9+'e10'!J9+'e11'!J9+'e12'!J9+e13a!J9+e13b!J9)</f>
        <v>2</v>
      </c>
      <c r="M9" s="3"/>
      <c r="N9" s="2">
        <f>SUM('e1'!L9,'e2'!L9,'e3'!L9,'e4'!L9,'e5'!L9,'e6'!L9,'e7'!L9,'e8'!L9,'e9'!L9,'e10'!L9,'e11'!L9,'e12'!L9,e13a!L9,e13b!L9)</f>
        <v>0</v>
      </c>
      <c r="O9" s="2">
        <f>SUM('e1'!M9,'e2'!M9,'e3'!M9,'e4'!M9,'e5'!M9,'e6'!M9,'e7'!M9,'e8'!M9,'e9'!M9,'e10'!M9,'e11'!M9,'e12'!M9,e13a!M9,e13b!M9)</f>
        <v>7</v>
      </c>
      <c r="P9" s="2">
        <f t="shared" si="5"/>
        <v>0</v>
      </c>
      <c r="Q9" s="7">
        <f t="shared" si="6"/>
        <v>0.84140119</v>
      </c>
      <c r="R9" s="2"/>
      <c r="S9" s="2">
        <f>SUM('e1'!S9+'e2'!S9+'e3'!S9+'e4'!S9+'e5'!S9+'e6'!S9+'e7'!S9+'e8'!S9+'e9'!S9+'e10'!S9+'e11'!S9+'e12'!S9+e13a!S9+e13b!S9)</f>
        <v>1</v>
      </c>
      <c r="T9" s="2">
        <f>SUM('e1'!T9+'e2'!T9+'e3'!T9+'e4'!T9+'e5'!T9+'e6'!T9+'e7'!T9+'e8'!T9+'e9'!T9+'e10'!T9+'e11'!T9+'e12'!T9+e13a!T9+e13b!T9)</f>
        <v>0</v>
      </c>
      <c r="U9" s="2">
        <f>SUM('e1'!U9+'e2'!U9+'e3'!U9+'e4'!U9+'e5'!U9+'e6'!U9+'e7'!U9+'e8'!U9+'e9'!U9+'e10'!U9+'e11'!U9+'e12'!U9+e13a!U9+e13b!U9)</f>
        <v>3</v>
      </c>
      <c r="V9" s="2">
        <f>SUM('e1'!V9+'e2'!V9+'e3'!V9+'e4'!V9+'e5'!V9+'e6'!V9+'e7'!V9+'e8'!V9+'e9'!V9+'e10'!V9+'e11'!V9+'e12'!V9+e13a!V9+e13b!V9)</f>
        <v>0</v>
      </c>
      <c r="W9" s="2">
        <f t="shared" ref="W9:X9" si="20">SUM(S9+U9)</f>
        <v>4</v>
      </c>
      <c r="X9" s="2">
        <f t="shared" si="20"/>
        <v>0</v>
      </c>
      <c r="Y9" s="2"/>
      <c r="Z9" s="2">
        <f>SUM('e1'!X9+'e2'!X9+'e3'!X9+'e4'!X9+'e5'!X9+'e6'!X9+'e7'!X9+'e8'!X9+'e9'!X9+'e10'!X9+'e11'!X9+'e12'!X9+e13a!X9+e13b!X9)</f>
        <v>5</v>
      </c>
      <c r="AA9" s="2">
        <f>SUM('e1'!Y9+'e2'!Y9+'e3'!Y9+'e4'!Y9+'e5'!Y9+'e6'!Y9+'e7'!Y9+'e8'!Y9+'e9'!Y9+'e10'!Y9+'e11'!Y9+'e12'!Y9+e13a!Y9+e13b!Y9)</f>
        <v>2</v>
      </c>
      <c r="AB9" s="1">
        <f>SUM('e1'!Z9+'e2'!Z9+'e3'!Z9+'e4'!Z9+'e5'!Z9+'e6'!Z9+'e7'!Z9+'e8'!Z9+'e9'!Z9+'e10'!Z9+'e11'!Z9+'e12'!Z9+e13a!Z9+e13b!Z9)</f>
        <v>6</v>
      </c>
      <c r="AC9" s="1">
        <f>SUM('e1'!AA9+'e2'!AA9+'e3'!AA9+'e4'!AA9+'e5'!AA9+'e6'!AA9+'e7'!AA9+'e8'!AA9+'e9'!AA9+'e10'!AA9+'e11'!AA9+'e12'!AA9+e13a!AA9+e13b!AA9)</f>
        <v>4</v>
      </c>
      <c r="AD9" s="1">
        <f t="shared" ref="AD9:AE9" si="21">Z9+AB9</f>
        <v>11</v>
      </c>
      <c r="AE9" s="1">
        <f t="shared" si="21"/>
        <v>6</v>
      </c>
      <c r="AF9" s="8">
        <f t="shared" si="9"/>
        <v>0.5454545455</v>
      </c>
    </row>
    <row r="10" ht="12.75" customHeight="1">
      <c r="A10" s="9" t="s">
        <v>36</v>
      </c>
      <c r="B10" s="2"/>
      <c r="C10" s="5">
        <f>SUM('e1'!B10+'e2'!B10+'e3'!B10+'e4'!B10+'e5'!B10+'e6'!B10+'e7'!B10+'e8'!B10+'e9'!B10+'e10'!B10+'e11'!B10+'e12'!B10+e13a!B10+e13b!B10)</f>
        <v>0.5595238095</v>
      </c>
      <c r="D10" s="5">
        <f>SUM('e1'!C10+'e2'!C10+'e3'!C10+'e4'!C10+'e5'!C10+'e6'!C10+'e7'!C10+'e8'!C10+'e9'!C10+'e10'!C10+'e11'!C10+'e12'!C10+e13a!C10+e13b!C10)</f>
        <v>4.95952381</v>
      </c>
      <c r="E10" s="5">
        <f t="shared" si="3"/>
        <v>0.1128180509</v>
      </c>
      <c r="F10" s="6">
        <f>SUM('e1'!D10+'e2'!D10+'e3'!D10+'e4'!D10+'e5'!D10+'e6'!D10+'e7'!D10+'e8'!D10+'e9'!D10+'e10'!D10+'e11'!D10+'e12'!D10+e13a!D10+e13b!D10)</f>
        <v>4</v>
      </c>
      <c r="G10" s="6">
        <f>SUM('e1'!F10+'e2'!F10+'e3'!F10+'e4'!F10+'e5'!F10+'e6'!F10+'e7'!F10+'e8'!F10+'e9'!F10+'e10'!F10+'e11'!F10+'e12'!F10+e13a!F10+e13b!F10)</f>
        <v>2</v>
      </c>
      <c r="H10" s="6">
        <f>SUM('e1'!G10+'e2'!G10+'e3'!G10+'e4'!G10+'e5'!G10+'e6'!G10+'e7'!G10+'e8'!G10+'e9'!G10+'e10'!G10+'e11'!G10+'e12'!G10+e13a!G10+e13b!G10)</f>
        <v>8</v>
      </c>
      <c r="I10" s="6">
        <f>SUM('e1'!H10+'e2'!H10+'e3'!H10+'e4'!H10+'e5'!H10+'e6'!H10+'e7'!H10+'e8'!H10+'e9'!H10+'e10'!H10+'e11'!H10+'e12'!H10+e13a!H10+e13b!H10)</f>
        <v>27</v>
      </c>
      <c r="J10" s="6">
        <f>SUM('e1'!I10+'e2'!I10+'e3'!I10+'e4'!I10+'e5'!I10+'e6'!I10+'e7'!I10+'e8'!I10+'e9'!I10+'e10'!I10+'e11'!I10+'e12'!I10+e13a!I10+e13b!I10)</f>
        <v>3</v>
      </c>
      <c r="K10" s="5">
        <f t="shared" si="4"/>
        <v>0.5679012346</v>
      </c>
      <c r="L10" s="2">
        <f>SUM('e1'!J10+'e2'!J10+'e3'!J10+'e4'!J10+'e5'!J10+'e6'!J10+'e7'!J10+'e8'!J10+'e9'!J10+'e10'!J10+'e11'!J10+'e12'!J10+e13a!J10+e13b!J10)</f>
        <v>1</v>
      </c>
      <c r="M10" s="3"/>
      <c r="N10" s="2">
        <f>SUM('e1'!L10,'e2'!L10,'e3'!L10,'e4'!L10,'e5'!L10,'e6'!L10,'e7'!L10,'e8'!L10,'e9'!L10,'e10'!L10,'e11'!L10,'e12'!L10,e13a!L10,e13b!L10)</f>
        <v>0</v>
      </c>
      <c r="O10" s="2">
        <f>SUM('e1'!M10,'e2'!M10,'e3'!M10,'e4'!M10,'e5'!M10,'e6'!M10,'e7'!M10,'e8'!M10,'e9'!M10,'e10'!M10,'e11'!M10,'e12'!M10,e13a!M10,e13b!M10)</f>
        <v>7</v>
      </c>
      <c r="P10" s="2">
        <f t="shared" si="5"/>
        <v>0</v>
      </c>
      <c r="Q10" s="7">
        <f t="shared" si="6"/>
        <v>0.6807192855</v>
      </c>
      <c r="R10" s="2"/>
      <c r="S10" s="2">
        <f>SUM('e1'!S10+'e2'!S10+'e3'!S10+'e4'!S10+'e5'!S10+'e6'!S10+'e7'!S10+'e8'!S10+'e9'!S10+'e10'!S10+'e11'!S10+'e12'!S10+e13a!S10+e13b!S10)</f>
        <v>1</v>
      </c>
      <c r="T10" s="2">
        <f>SUM('e1'!T10+'e2'!T10+'e3'!T10+'e4'!T10+'e5'!T10+'e6'!T10+'e7'!T10+'e8'!T10+'e9'!T10+'e10'!T10+'e11'!T10+'e12'!T10+e13a!T10+e13b!T10)</f>
        <v>0</v>
      </c>
      <c r="U10" s="2">
        <f>SUM('e1'!U10+'e2'!U10+'e3'!U10+'e4'!U10+'e5'!U10+'e6'!U10+'e7'!U10+'e8'!U10+'e9'!U10+'e10'!U10+'e11'!U10+'e12'!U10+e13a!U10+e13b!U10)</f>
        <v>2</v>
      </c>
      <c r="V10" s="2">
        <f>SUM('e1'!V10+'e2'!V10+'e3'!V10+'e4'!V10+'e5'!V10+'e6'!V10+'e7'!V10+'e8'!V10+'e9'!V10+'e10'!V10+'e11'!V10+'e12'!V10+e13a!V10+e13b!V10)</f>
        <v>0</v>
      </c>
      <c r="W10" s="2">
        <f t="shared" ref="W10:X10" si="22">SUM(S10+U10)</f>
        <v>3</v>
      </c>
      <c r="X10" s="2">
        <f t="shared" si="22"/>
        <v>0</v>
      </c>
      <c r="Y10" s="2"/>
      <c r="Z10" s="2">
        <f>SUM('e1'!X10+'e2'!X10+'e3'!X10+'e4'!X10+'e5'!X10+'e6'!X10+'e7'!X10+'e8'!X10+'e9'!X10+'e10'!X10+'e11'!X10+'e12'!X10+e13a!X10+e13b!X10)</f>
        <v>4</v>
      </c>
      <c r="AA10" s="2">
        <f>SUM('e1'!Y10+'e2'!Y10+'e3'!Y10+'e4'!Y10+'e5'!Y10+'e6'!Y10+'e7'!Y10+'e8'!Y10+'e9'!Y10+'e10'!Y10+'e11'!Y10+'e12'!Y10+e13a!Y10+e13b!Y10)</f>
        <v>2</v>
      </c>
      <c r="AB10" s="2">
        <f>SUM('e1'!Z10+'e2'!Z10+'e3'!Z10+'e4'!Z10+'e5'!Z10+'e6'!Z10+'e7'!Z10+'e8'!Z10+'e9'!Z10+'e10'!Z10+'e11'!Z10+'e12'!Z10+e13a!Z10+e13b!Z10)</f>
        <v>6</v>
      </c>
      <c r="AC10" s="2">
        <f>SUM('e1'!AA10+'e2'!AA10+'e3'!AA10+'e4'!AA10+'e5'!AA10+'e6'!AA10+'e7'!AA10+'e8'!AA10+'e9'!AA10+'e10'!AA10+'e11'!AA10+'e12'!AA10+e13a!AA10+e13b!AA10)</f>
        <v>2</v>
      </c>
      <c r="AD10" s="2">
        <f t="shared" ref="AD10:AE10" si="23">Z10+AB10</f>
        <v>10</v>
      </c>
      <c r="AE10" s="2">
        <f t="shared" si="23"/>
        <v>4</v>
      </c>
      <c r="AF10" s="8">
        <f t="shared" si="9"/>
        <v>0.4</v>
      </c>
      <c r="AG10" s="2"/>
      <c r="AH10" s="2"/>
    </row>
    <row r="11" ht="12.75" customHeight="1">
      <c r="A11" s="4" t="s">
        <v>37</v>
      </c>
      <c r="B11" s="2"/>
      <c r="C11" s="5">
        <f>SUM('e1'!B11+'e2'!B11+'e3'!B11+'e4'!B11+'e5'!B11+'e6'!B11+'e7'!B11+'e8'!B11+'e9'!B11+'e10'!B11+'e11'!B11+'e12'!B11+e13a!B11+e13b!B11)</f>
        <v>0.25</v>
      </c>
      <c r="D11" s="5">
        <f>SUM('e1'!C11+'e2'!C11+'e3'!C11+'e4'!C11+'e5'!C11+'e6'!C11+'e7'!C11+'e8'!C11+'e9'!C11+'e10'!C11+'e11'!C11+'e12'!C11+e13a!C11+e13b!C11)</f>
        <v>2.977380952</v>
      </c>
      <c r="E11" s="5">
        <f t="shared" si="3"/>
        <v>0.08396641343</v>
      </c>
      <c r="F11" s="6">
        <f>SUM('e1'!D11+'e2'!D11+'e3'!D11+'e4'!D11+'e5'!D11+'e6'!D11+'e7'!D11+'e8'!D11+'e9'!D11+'e10'!D11+'e11'!D11+'e12'!D11+e13a!D11+e13b!D11)</f>
        <v>2</v>
      </c>
      <c r="G11" s="6">
        <f>SUM('e1'!F11+'e2'!F11+'e3'!F11+'e4'!F11+'e5'!F11+'e6'!F11+'e7'!F11+'e8'!F11+'e9'!F11+'e10'!F11+'e11'!F11+'e12'!F11+e13a!F11+e13b!F11)</f>
        <v>4</v>
      </c>
      <c r="H11" s="6">
        <f>SUM('e1'!G11+'e2'!G11+'e3'!G11+'e4'!G11+'e5'!G11+'e6'!G11+'e7'!G11+'e8'!G11+'e9'!G11+'e10'!G11+'e11'!G11+'e12'!G11+e13a!G11+e13b!G11)</f>
        <v>8</v>
      </c>
      <c r="I11" s="6">
        <f>SUM('e1'!H11+'e2'!H11+'e3'!H11+'e4'!H11+'e5'!H11+'e6'!H11+'e7'!H11+'e8'!H11+'e9'!H11+'e10'!H11+'e11'!H11+'e12'!H11+e13a!H11+e13b!H11)</f>
        <v>39</v>
      </c>
      <c r="J11" s="6">
        <f>SUM('e1'!I11+'e2'!I11+'e3'!I11+'e4'!I11+'e5'!I11+'e6'!I11+'e7'!I11+'e8'!I11+'e9'!I11+'e10'!I11+'e11'!I11+'e12'!I11+e13a!I11+e13b!I11)</f>
        <v>5</v>
      </c>
      <c r="K11" s="5">
        <f t="shared" si="4"/>
        <v>0.758974359</v>
      </c>
      <c r="L11" s="2">
        <f>SUM('e1'!J11+'e2'!J11+'e3'!J11+'e4'!J11+'e5'!J11+'e6'!J11+'e7'!J11+'e8'!J11+'e9'!J11+'e10'!J11+'e11'!J11+'e12'!J11+e13a!J11+e13b!J11)</f>
        <v>3</v>
      </c>
      <c r="M11" s="3"/>
      <c r="N11" s="2">
        <f>SUM('e1'!L11,'e2'!L11,'e3'!L11,'e4'!L11,'e5'!L11,'e6'!L11,'e7'!L11,'e8'!L11,'e9'!L11,'e10'!L11,'e11'!L11,'e12'!L11,e13a!L11,e13b!L11)</f>
        <v>0</v>
      </c>
      <c r="O11" s="2">
        <f>SUM('e1'!M11,'e2'!M11,'e3'!M11,'e4'!M11,'e5'!M11,'e6'!M11,'e7'!M11,'e8'!M11,'e9'!M11,'e10'!M11,'e11'!M11,'e12'!M11,e13a!M11,e13b!M11)</f>
        <v>7</v>
      </c>
      <c r="P11" s="2">
        <f t="shared" si="5"/>
        <v>0</v>
      </c>
      <c r="Q11" s="7">
        <f t="shared" si="6"/>
        <v>0.8429407724</v>
      </c>
      <c r="R11" s="2"/>
      <c r="S11" s="2">
        <f>SUM('e1'!S11+'e2'!S11+'e3'!S11+'e4'!S11+'e5'!S11+'e6'!S11+'e7'!S11+'e8'!S11+'e9'!S11+'e10'!S11+'e11'!S11+'e12'!S11+e13a!S11+e13b!S11)</f>
        <v>0</v>
      </c>
      <c r="T11" s="2">
        <f>SUM('e1'!T11+'e2'!T11+'e3'!T11+'e4'!T11+'e5'!T11+'e6'!T11+'e7'!T11+'e8'!T11+'e9'!T11+'e10'!T11+'e11'!T11+'e12'!T11+e13a!T11+e13b!T11)</f>
        <v>0</v>
      </c>
      <c r="U11" s="2">
        <f>SUM('e1'!U11+'e2'!U11+'e3'!U11+'e4'!U11+'e5'!U11+'e6'!U11+'e7'!U11+'e8'!U11+'e9'!U11+'e10'!U11+'e11'!U11+'e12'!U11+e13a!U11+e13b!U11)</f>
        <v>1</v>
      </c>
      <c r="V11" s="2">
        <f>SUM('e1'!V11+'e2'!V11+'e3'!V11+'e4'!V11+'e5'!V11+'e6'!V11+'e7'!V11+'e8'!V11+'e9'!V11+'e10'!V11+'e11'!V11+'e12'!V11+e13a!V11+e13b!V11)</f>
        <v>0</v>
      </c>
      <c r="W11" s="2">
        <f t="shared" ref="W11:X11" si="24">SUM(S11+U11)</f>
        <v>1</v>
      </c>
      <c r="X11" s="2">
        <f t="shared" si="24"/>
        <v>0</v>
      </c>
      <c r="Y11" s="2"/>
      <c r="Z11" s="2">
        <f>SUM('e1'!X11+'e2'!X11+'e3'!X11+'e4'!X11+'e5'!X11+'e6'!X11+'e7'!X11+'e8'!X11+'e9'!X11+'e10'!X11+'e11'!X11+'e12'!X11+e13a!X11+e13b!X11)</f>
        <v>4</v>
      </c>
      <c r="AA11" s="2">
        <f>SUM('e1'!Y11+'e2'!Y11+'e3'!Y11+'e4'!Y11+'e5'!Y11+'e6'!Y11+'e7'!Y11+'e8'!Y11+'e9'!Y11+'e10'!Y11+'e11'!Y11+'e12'!Y11+e13a!Y11+e13b!Y11)</f>
        <v>0</v>
      </c>
      <c r="AB11" s="2">
        <f>SUM('e1'!Z11+'e2'!Z11+'e3'!Z11+'e4'!Z11+'e5'!Z11+'e6'!Z11+'e7'!Z11+'e8'!Z11+'e9'!Z11+'e10'!Z11+'e11'!Z11+'e12'!Z11+e13a!Z11+e13b!Z11)</f>
        <v>6</v>
      </c>
      <c r="AC11" s="2">
        <f>SUM('e1'!AA11+'e2'!AA11+'e3'!AA11+'e4'!AA11+'e5'!AA11+'e6'!AA11+'e7'!AA11+'e8'!AA11+'e9'!AA11+'e10'!AA11+'e11'!AA11+'e12'!AA11+e13a!AA11+e13b!AA11)</f>
        <v>1</v>
      </c>
      <c r="AD11" s="2">
        <f t="shared" ref="AD11:AE11" si="25">Z11+AB11</f>
        <v>10</v>
      </c>
      <c r="AE11" s="2">
        <f t="shared" si="25"/>
        <v>1</v>
      </c>
      <c r="AF11" s="8">
        <f t="shared" si="9"/>
        <v>0.1</v>
      </c>
      <c r="AG11" s="2"/>
      <c r="AH11" s="2"/>
    </row>
    <row r="12" ht="12.75" customHeight="1">
      <c r="A12" s="4" t="s">
        <v>38</v>
      </c>
      <c r="B12" s="2"/>
      <c r="C12" s="5">
        <f>SUM('e1'!B12+'e2'!B12+'e3'!B12+'e4'!B12+'e5'!B12+'e6'!B12+'e7'!B12+'e8'!B12+'e9'!B12+'e10'!B12+'e11'!B12+'e12'!B12+e13a!B12+e13b!B12)</f>
        <v>0.75</v>
      </c>
      <c r="D12" s="5">
        <f>SUM('e1'!C12+'e2'!C12+'e3'!C12+'e4'!C12+'e5'!C12+'e6'!C12+'e7'!C12+'e8'!C12+'e9'!C12+'e10'!C12+'e11'!C12+'e12'!C12+e13a!C12+e13b!C12)</f>
        <v>1.977380952</v>
      </c>
      <c r="E12" s="5">
        <f t="shared" si="3"/>
        <v>0.3792895846</v>
      </c>
      <c r="F12" s="6">
        <f>SUM('e1'!D12+'e2'!D12+'e3'!D12+'e4'!D12+'e5'!D12+'e6'!D12+'e7'!D12+'e8'!D12+'e9'!D12+'e10'!D12+'e11'!D12+'e12'!D12+e13a!D12+e13b!D12)</f>
        <v>1</v>
      </c>
      <c r="G12" s="6">
        <f>SUM('e1'!F12+'e2'!F12+'e3'!F12+'e4'!F12+'e5'!F12+'e6'!F12+'e7'!F12+'e8'!F12+'e9'!F12+'e10'!F12+'e11'!F12+'e12'!F12+e13a!F12+e13b!F12)</f>
        <v>2</v>
      </c>
      <c r="H12" s="6">
        <f>SUM('e1'!G12+'e2'!G12+'e3'!G12+'e4'!G12+'e5'!G12+'e6'!G12+'e7'!G12+'e8'!G12+'e9'!G12+'e10'!G12+'e11'!G12+'e12'!G12+e13a!G12+e13b!G12)</f>
        <v>3</v>
      </c>
      <c r="I12" s="6">
        <f>SUM('e1'!H12+'e2'!H12+'e3'!H12+'e4'!H12+'e5'!H12+'e6'!H12+'e7'!H12+'e8'!H12+'e9'!H12+'e10'!H12+'e11'!H12+'e12'!H12+e13a!H12+e13b!H12)</f>
        <v>30</v>
      </c>
      <c r="J12" s="6">
        <f>SUM('e1'!I12+'e2'!I12+'e3'!I12+'e4'!I12+'e5'!I12+'e6'!I12+'e7'!I12+'e8'!I12+'e9'!I12+'e10'!I12+'e11'!I12+'e12'!I12+e13a!I12+e13b!I12)</f>
        <v>5</v>
      </c>
      <c r="K12" s="5">
        <f t="shared" si="4"/>
        <v>0.38</v>
      </c>
      <c r="L12" s="2">
        <f>SUM('e1'!J12+'e2'!J12+'e3'!J12+'e4'!J12+'e5'!J12+'e6'!J12+'e7'!J12+'e8'!J12+'e9'!J12+'e10'!J12+'e11'!J12+'e12'!J12+e13a!J12+e13b!J12)</f>
        <v>4</v>
      </c>
      <c r="M12" s="3"/>
      <c r="N12" s="2">
        <f>SUM('e1'!L12,'e2'!L12,'e3'!L12,'e4'!L12,'e5'!L12,'e6'!L12,'e7'!L12,'e8'!L12,'e9'!L12,'e10'!L12,'e11'!L12,'e12'!L12,e13a!L12,e13b!L12)</f>
        <v>0</v>
      </c>
      <c r="O12" s="2">
        <f>SUM('e1'!M12,'e2'!M12,'e3'!M12,'e4'!M12,'e5'!M12,'e6'!M12,'e7'!M12,'e8'!M12,'e9'!M12,'e10'!M12,'e11'!M12,'e12'!M12,e13a!M12,e13b!M12)</f>
        <v>7</v>
      </c>
      <c r="P12" s="2">
        <f t="shared" si="5"/>
        <v>0</v>
      </c>
      <c r="Q12" s="7">
        <f t="shared" si="6"/>
        <v>0.7592895846</v>
      </c>
      <c r="R12" s="2"/>
      <c r="S12" s="2">
        <f>SUM('e1'!S12+'e2'!S12+'e3'!S12+'e4'!S12+'e5'!S12+'e6'!S12+'e7'!S12+'e8'!S12+'e9'!S12+'e10'!S12+'e11'!S12+'e12'!S12+e13a!S12+e13b!S12)</f>
        <v>0</v>
      </c>
      <c r="T12" s="2">
        <f>SUM('e1'!T12+'e2'!T12+'e3'!T12+'e4'!T12+'e5'!T12+'e6'!T12+'e7'!T12+'e8'!T12+'e9'!T12+'e10'!T12+'e11'!T12+'e12'!T12+e13a!T12+e13b!T12)</f>
        <v>0</v>
      </c>
      <c r="U12" s="2">
        <f>SUM('e1'!U12+'e2'!U12+'e3'!U12+'e4'!U12+'e5'!U12+'e6'!U12+'e7'!U12+'e8'!U12+'e9'!U12+'e10'!U12+'e11'!U12+'e12'!U12+e13a!U12+e13b!U12)</f>
        <v>0</v>
      </c>
      <c r="V12" s="2">
        <f>SUM('e1'!V12+'e2'!V12+'e3'!V12+'e4'!V12+'e5'!V12+'e6'!V12+'e7'!V12+'e8'!V12+'e9'!V12+'e10'!V12+'e11'!V12+'e12'!V12+e13a!V12+e13b!V12)</f>
        <v>0</v>
      </c>
      <c r="W12" s="2">
        <f t="shared" ref="W12:X12" si="26">SUM(S12+U12)</f>
        <v>0</v>
      </c>
      <c r="X12" s="2">
        <f t="shared" si="26"/>
        <v>0</v>
      </c>
      <c r="Y12" s="2"/>
      <c r="Z12" s="2">
        <f>SUM('e1'!X12+'e2'!X12+'e3'!X12+'e4'!X12+'e5'!X12+'e6'!X12+'e7'!X12+'e8'!X12+'e9'!X12+'e10'!X12+'e11'!X12+'e12'!X12+e13a!X12+e13b!X12)</f>
        <v>4</v>
      </c>
      <c r="AA12" s="2">
        <f>SUM('e1'!Y12+'e2'!Y12+'e3'!Y12+'e4'!Y12+'e5'!Y12+'e6'!Y12+'e7'!Y12+'e8'!Y12+'e9'!Y12+'e10'!Y12+'e11'!Y12+'e12'!Y12+e13a!Y12+e13b!Y12)</f>
        <v>2</v>
      </c>
      <c r="AB12" s="1">
        <f>SUM('e1'!Z12+'e2'!Z12+'e3'!Z12+'e4'!Z12+'e5'!Z12+'e6'!Z12+'e7'!Z12+'e8'!Z12+'e9'!Z12+'e10'!Z12+'e11'!Z12+'e12'!Z12+e13a!Z12+e13b!Z12)</f>
        <v>6</v>
      </c>
      <c r="AC12" s="1">
        <f>SUM('e1'!AA12+'e2'!AA12+'e3'!AA12+'e4'!AA12+'e5'!AA12+'e6'!AA12+'e7'!AA12+'e8'!AA12+'e9'!AA12+'e10'!AA12+'e11'!AA12+'e12'!AA12+e13a!AA12+e13b!AA12)</f>
        <v>1</v>
      </c>
      <c r="AD12" s="1">
        <f t="shared" ref="AD12:AE12" si="27">Z12+AB12</f>
        <v>10</v>
      </c>
      <c r="AE12" s="1">
        <f t="shared" si="27"/>
        <v>3</v>
      </c>
      <c r="AF12" s="8">
        <f t="shared" si="9"/>
        <v>0.3</v>
      </c>
    </row>
    <row r="13" ht="12.75" customHeight="1">
      <c r="A13" s="9" t="s">
        <v>39</v>
      </c>
      <c r="B13" s="2"/>
      <c r="C13" s="5">
        <f>SUM('e1'!B13+'e2'!B13+'e3'!B13+'e4'!B13+'e5'!B13+'e6'!B13+'e7'!B13+'e8'!B13+'e9'!B13+'e10'!B13+'e11'!B13+'e12'!B13+e13a!B13+e13b!B13)</f>
        <v>0.9595238095</v>
      </c>
      <c r="D13" s="5">
        <f>SUM('e1'!C13+'e2'!C13+'e3'!C13+'e4'!C13+'e5'!C13+'e6'!C13+'e7'!C13+'e8'!C13+'e9'!C13+'e10'!C13+'e11'!C13+'e12'!C13+e13a!C13+e13b!C13)</f>
        <v>1.45952381</v>
      </c>
      <c r="E13" s="5">
        <f t="shared" si="3"/>
        <v>0.6574225122</v>
      </c>
      <c r="F13" s="6">
        <f>SUM('e1'!D13+'e2'!D13+'e3'!D13+'e4'!D13+'e5'!D13+'e6'!D13+'e7'!D13+'e8'!D13+'e9'!D13+'e10'!D13+'e11'!D13+'e12'!D13+e13a!D13+e13b!D13)</f>
        <v>1</v>
      </c>
      <c r="G13" s="6">
        <f>SUM('e1'!F13+'e2'!F13+'e3'!F13+'e4'!F13+'e5'!F13+'e6'!F13+'e7'!F13+'e8'!F13+'e9'!F13+'e10'!F13+'e11'!F13+'e12'!F13+e13a!F13+e13b!F13)</f>
        <v>0</v>
      </c>
      <c r="H13" s="6">
        <f>SUM('e1'!G13+'e2'!G13+'e3'!G13+'e4'!G13+'e5'!G13+'e6'!G13+'e7'!G13+'e8'!G13+'e9'!G13+'e10'!G13+'e11'!G13+'e12'!G13+e13a!G13+e13b!G13)</f>
        <v>7</v>
      </c>
      <c r="I13" s="6">
        <f>SUM('e1'!H13+'e2'!H13+'e3'!H13+'e4'!H13+'e5'!H13+'e6'!H13+'e7'!H13+'e8'!H13+'e9'!H13+'e10'!H13+'e11'!H13+'e12'!H13+e13a!H13+e13b!H13)</f>
        <v>8</v>
      </c>
      <c r="J13" s="6">
        <f>SUM('e1'!I13+'e2'!I13+'e3'!I13+'e4'!I13+'e5'!I13+'e6'!I13+'e7'!I13+'e8'!I13+'e9'!I13+'e10'!I13+'e11'!I13+'e12'!I13+e13a!I13+e13b!I13)</f>
        <v>1</v>
      </c>
      <c r="K13" s="5">
        <f t="shared" si="4"/>
        <v>-0.875</v>
      </c>
      <c r="L13" s="2">
        <f>SUM('e1'!J13+'e2'!J13+'e3'!J13+'e4'!J13+'e5'!J13+'e6'!J13+'e7'!J13+'e8'!J13+'e9'!J13+'e10'!J13+'e11'!J13+'e12'!J13+e13a!J13+e13b!J13)</f>
        <v>0</v>
      </c>
      <c r="M13" s="3"/>
      <c r="N13" s="2">
        <f>SUM('e1'!L13,'e2'!L13,'e3'!L13,'e4'!L13,'e5'!L13,'e6'!L13,'e7'!L13,'e8'!L13,'e9'!L13,'e10'!L13,'e11'!L13,'e12'!L13,e13a!L13,e13b!L13)</f>
        <v>0</v>
      </c>
      <c r="O13" s="2">
        <f>SUM('e1'!M13,'e2'!M13,'e3'!M13,'e4'!M13,'e5'!M13,'e6'!M13,'e7'!M13,'e8'!M13,'e9'!M13,'e10'!M13,'e11'!M13,'e12'!M13,e13a!M13,e13b!M13)</f>
        <v>7</v>
      </c>
      <c r="P13" s="2">
        <f t="shared" si="5"/>
        <v>0</v>
      </c>
      <c r="Q13" s="7">
        <f t="shared" si="6"/>
        <v>-0.2175774878</v>
      </c>
      <c r="R13" s="2"/>
      <c r="S13" s="2">
        <f>SUM('e1'!S13+'e2'!S13+'e3'!S13+'e4'!S13+'e5'!S13+'e6'!S13+'e7'!S13+'e8'!S13+'e9'!S13+'e10'!S13+'e11'!S13+'e12'!S13+e13a!S13+e13b!S13)</f>
        <v>0</v>
      </c>
      <c r="T13" s="2">
        <f>SUM('e1'!T13+'e2'!T13+'e3'!T13+'e4'!T13+'e5'!T13+'e6'!T13+'e7'!T13+'e8'!T13+'e9'!T13+'e10'!T13+'e11'!T13+'e12'!T13+e13a!T13+e13b!T13)</f>
        <v>0</v>
      </c>
      <c r="U13" s="2">
        <f>SUM('e1'!U13+'e2'!U13+'e3'!U13+'e4'!U13+'e5'!U13+'e6'!U13+'e7'!U13+'e8'!U13+'e9'!U13+'e10'!U13+'e11'!U13+'e12'!U13+e13a!U13+e13b!U13)</f>
        <v>0</v>
      </c>
      <c r="V13" s="2">
        <f>SUM('e1'!V13+'e2'!V13+'e3'!V13+'e4'!V13+'e5'!V13+'e6'!V13+'e7'!V13+'e8'!V13+'e9'!V13+'e10'!V13+'e11'!V13+'e12'!V13+e13a!V13+e13b!V13)</f>
        <v>0</v>
      </c>
      <c r="W13" s="2">
        <f t="shared" ref="W13:X13" si="28">SUM(S13+U13)</f>
        <v>0</v>
      </c>
      <c r="X13" s="2">
        <f t="shared" si="28"/>
        <v>0</v>
      </c>
      <c r="Y13" s="2"/>
      <c r="Z13" s="2">
        <f>SUM('e1'!X13+'e2'!X13+'e3'!X13+'e4'!X13+'e5'!X13+'e6'!X13+'e7'!X13+'e8'!X13+'e9'!X13+'e10'!X13+'e11'!X13+'e12'!X13+e13a!X13+e13b!X13)</f>
        <v>3</v>
      </c>
      <c r="AA13" s="2">
        <f>SUM('e1'!Y13+'e2'!Y13+'e3'!Y13+'e4'!Y13+'e5'!Y13+'e6'!Y13+'e7'!Y13+'e8'!Y13+'e9'!Y13+'e10'!Y13+'e11'!Y13+'e12'!Y13+e13a!Y13+e13b!Y13)</f>
        <v>2</v>
      </c>
      <c r="AB13" s="1">
        <f>SUM('e1'!Z13+'e2'!Z13+'e3'!Z13+'e4'!Z13+'e5'!Z13+'e6'!Z13+'e7'!Z13+'e8'!Z13+'e9'!Z13+'e10'!Z13+'e11'!Z13+'e12'!Z13+e13a!Z13+e13b!Z13)</f>
        <v>5</v>
      </c>
      <c r="AC13" s="1">
        <f>SUM('e1'!AA13+'e2'!AA13+'e3'!AA13+'e4'!AA13+'e5'!AA13+'e6'!AA13+'e7'!AA13+'e8'!AA13+'e9'!AA13+'e10'!AA13+'e11'!AA13+'e12'!AA13+e13a!AA13+e13b!AA13)</f>
        <v>4</v>
      </c>
      <c r="AD13" s="1">
        <f t="shared" ref="AD13:AE13" si="29">Z13+AB13</f>
        <v>8</v>
      </c>
      <c r="AE13" s="1">
        <f t="shared" si="29"/>
        <v>6</v>
      </c>
      <c r="AF13" s="8">
        <f t="shared" si="9"/>
        <v>0.75</v>
      </c>
    </row>
    <row r="14" ht="12.75" customHeight="1">
      <c r="A14" s="4" t="s">
        <v>40</v>
      </c>
      <c r="B14" s="2"/>
      <c r="C14" s="5">
        <f>SUM('e1'!B14+'e2'!B14+'e3'!B14+'e4'!B14+'e5'!B14+'e6'!B14+'e7'!B14+'e8'!B14+'e9'!B14+'e10'!B14+'e11'!B14+'e12'!B14+e13a!B14+e13b!B14)</f>
        <v>0</v>
      </c>
      <c r="D14" s="5">
        <f>SUM('e1'!C14+'e2'!C14+'e3'!C14+'e4'!C14+'e5'!C14+'e6'!C14+'e7'!C14+'e8'!C14+'e9'!C14+'e10'!C14+'e11'!C14+'e12'!C14+e13a!C14+e13b!C14)</f>
        <v>0.9773809524</v>
      </c>
      <c r="E14" s="5">
        <f t="shared" si="3"/>
        <v>0</v>
      </c>
      <c r="F14" s="6">
        <f>SUM('e1'!D14+'e2'!D14+'e3'!D14+'e4'!D14+'e5'!D14+'e6'!D14+'e7'!D14+'e8'!D14+'e9'!D14+'e10'!D14+'e11'!D14+'e12'!D14+e13a!D14+e13b!D14)</f>
        <v>0</v>
      </c>
      <c r="G14" s="6">
        <f>SUM('e1'!F14+'e2'!F14+'e3'!F14+'e4'!F14+'e5'!F14+'e6'!F14+'e7'!F14+'e8'!F14+'e9'!F14+'e10'!F14+'e11'!F14+'e12'!F14+e13a!F14+e13b!F14)</f>
        <v>3</v>
      </c>
      <c r="H14" s="6">
        <f>SUM('e1'!G14+'e2'!G14+'e3'!G14+'e4'!G14+'e5'!G14+'e6'!G14+'e7'!G14+'e8'!G14+'e9'!G14+'e10'!G14+'e11'!G14+'e12'!G14+e13a!G14+e13b!G14)</f>
        <v>11</v>
      </c>
      <c r="I14" s="6">
        <f>SUM('e1'!H14+'e2'!H14+'e3'!H14+'e4'!H14+'e5'!H14+'e6'!H14+'e7'!H14+'e8'!H14+'e9'!H14+'e10'!H14+'e11'!H14+'e12'!H14+e13a!H14+e13b!H14)</f>
        <v>26</v>
      </c>
      <c r="J14" s="6">
        <f>SUM('e1'!I14+'e2'!I14+'e3'!I14+'e4'!I14+'e5'!I14+'e6'!I14+'e7'!I14+'e8'!I14+'e9'!I14+'e10'!I14+'e11'!I14+'e12'!I14+e13a!I14+e13b!I14)</f>
        <v>4</v>
      </c>
      <c r="K14" s="5">
        <f t="shared" si="4"/>
        <v>0.6442307692</v>
      </c>
      <c r="L14" s="2">
        <f>SUM('e1'!J14+'e2'!J14+'e3'!J14+'e4'!J14+'e5'!J14+'e6'!J14+'e7'!J14+'e8'!J14+'e9'!J14+'e10'!J14+'e11'!J14+'e12'!J14+e13a!J14+e13b!J14)</f>
        <v>0</v>
      </c>
      <c r="M14" s="3"/>
      <c r="N14" s="2">
        <f>SUM('e1'!L14,'e2'!L14,'e3'!L14,'e4'!L14,'e5'!L14,'e6'!L14,'e7'!L14,'e8'!L14,'e9'!L14,'e10'!L14,'e11'!L14,'e12'!L14,e13a!L14,e13b!L14)</f>
        <v>0</v>
      </c>
      <c r="O14" s="2">
        <f>SUM('e1'!M14,'e2'!M14,'e3'!M14,'e4'!M14,'e5'!M14,'e6'!M14,'e7'!M14,'e8'!M14,'e9'!M14,'e10'!M14,'e11'!M14,'e12'!M14,e13a!M14,e13b!M14)</f>
        <v>7</v>
      </c>
      <c r="P14" s="2">
        <f t="shared" si="5"/>
        <v>0</v>
      </c>
      <c r="Q14" s="7">
        <f t="shared" si="6"/>
        <v>0.6442307692</v>
      </c>
      <c r="R14" s="2"/>
      <c r="S14" s="2">
        <f>SUM('e1'!S14+'e2'!S14+'e3'!S14+'e4'!S14+'e5'!S14+'e6'!S14+'e7'!S14+'e8'!S14+'e9'!S14+'e10'!S14+'e11'!S14+'e12'!S14+e13a!S14+e13b!S14)</f>
        <v>0</v>
      </c>
      <c r="T14" s="2">
        <f>SUM('e1'!T14+'e2'!T14+'e3'!T14+'e4'!T14+'e5'!T14+'e6'!T14+'e7'!T14+'e8'!T14+'e9'!T14+'e10'!T14+'e11'!T14+'e12'!T14+e13a!T14+e13b!T14)</f>
        <v>0</v>
      </c>
      <c r="U14" s="2">
        <f>SUM('e1'!U14+'e2'!U14+'e3'!U14+'e4'!U14+'e5'!U14+'e6'!U14+'e7'!U14+'e8'!U14+'e9'!U14+'e10'!U14+'e11'!U14+'e12'!U14+e13a!U14+e13b!U14)</f>
        <v>0</v>
      </c>
      <c r="V14" s="2">
        <f>SUM('e1'!V14+'e2'!V14+'e3'!V14+'e4'!V14+'e5'!V14+'e6'!V14+'e7'!V14+'e8'!V14+'e9'!V14+'e10'!V14+'e11'!V14+'e12'!V14+e13a!V14+e13b!V14)</f>
        <v>0</v>
      </c>
      <c r="W14" s="2">
        <f t="shared" ref="W14:X14" si="30">SUM(S14+U14)</f>
        <v>0</v>
      </c>
      <c r="X14" s="2">
        <f t="shared" si="30"/>
        <v>0</v>
      </c>
      <c r="Y14" s="2"/>
      <c r="Z14" s="2">
        <f>SUM('e1'!X14+'e2'!X14+'e3'!X14+'e4'!X14+'e5'!X14+'e6'!X14+'e7'!X14+'e8'!X14+'e9'!X14+'e10'!X14+'e11'!X14+'e12'!X14+e13a!X14+e13b!X14)</f>
        <v>2</v>
      </c>
      <c r="AA14" s="2">
        <f>SUM('e1'!Y14+'e2'!Y14+'e3'!Y14+'e4'!Y14+'e5'!Y14+'e6'!Y14+'e7'!Y14+'e8'!Y14+'e9'!Y14+'e10'!Y14+'e11'!Y14+'e12'!Y14+e13a!Y14+e13b!Y14)</f>
        <v>0</v>
      </c>
      <c r="AB14" s="1">
        <f>SUM('e1'!Z14+'e2'!Z14+'e3'!Z14+'e4'!Z14+'e5'!Z14+'e6'!Z14+'e7'!Z14+'e8'!Z14+'e9'!Z14+'e10'!Z14+'e11'!Z14+'e12'!Z14+e13a!Z14+e13b!Z14)</f>
        <v>4</v>
      </c>
      <c r="AC14" s="1">
        <f>SUM('e1'!AA14+'e2'!AA14+'e3'!AA14+'e4'!AA14+'e5'!AA14+'e6'!AA14+'e7'!AA14+'e8'!AA14+'e9'!AA14+'e10'!AA14+'e11'!AA14+'e12'!AA14+e13a!AA14+e13b!AA14)</f>
        <v>0</v>
      </c>
      <c r="AD14" s="1">
        <f t="shared" ref="AD14:AE14" si="31">Z14+AB14</f>
        <v>6</v>
      </c>
      <c r="AE14" s="1">
        <f t="shared" si="31"/>
        <v>0</v>
      </c>
      <c r="AF14" s="8">
        <f t="shared" si="9"/>
        <v>0</v>
      </c>
    </row>
    <row r="15" ht="12.75" customHeight="1">
      <c r="A15" s="4" t="s">
        <v>41</v>
      </c>
      <c r="B15" s="2"/>
      <c r="C15" s="5">
        <f>SUM('e1'!B15+'e2'!B15+'e3'!B15+'e4'!B15+'e5'!B15+'e6'!B15+'e7'!B15+'e8'!B15+'e9'!B15+'e10'!B15+'e11'!B15+'e12'!B15+e13a!B15+e13b!B15)</f>
        <v>0</v>
      </c>
      <c r="D15" s="5">
        <f>SUM('e1'!C15+'e2'!C15+'e3'!C15+'e4'!C15+'e5'!C15+'e6'!C15+'e7'!C15+'e8'!C15+'e9'!C15+'e10'!C15+'e11'!C15+'e12'!C15+e13a!C15+e13b!C15)</f>
        <v>0.7773809524</v>
      </c>
      <c r="E15" s="5">
        <f t="shared" si="3"/>
        <v>0</v>
      </c>
      <c r="F15" s="6">
        <f>SUM('e1'!D15+'e2'!D15+'e3'!D15+'e4'!D15+'e5'!D15+'e6'!D15+'e7'!D15+'e8'!D15+'e9'!D15+'e10'!D15+'e11'!D15+'e12'!D15+e13a!D15+e13b!D15)</f>
        <v>0</v>
      </c>
      <c r="G15" s="6">
        <f>SUM('e1'!F15+'e2'!F15+'e3'!F15+'e4'!F15+'e5'!F15+'e6'!F15+'e7'!F15+'e8'!F15+'e9'!F15+'e10'!F15+'e11'!F15+'e12'!F15+e13a!F15+e13b!F15)</f>
        <v>1</v>
      </c>
      <c r="H15" s="6">
        <f>SUM('e1'!G15+'e2'!G15+'e3'!G15+'e4'!G15+'e5'!G15+'e6'!G15+'e7'!G15+'e8'!G15+'e9'!G15+'e10'!G15+'e11'!G15+'e12'!G15+e13a!G15+e13b!G15)</f>
        <v>4</v>
      </c>
      <c r="I15" s="6">
        <f>SUM('e1'!H15+'e2'!H15+'e3'!H15+'e4'!H15+'e5'!H15+'e6'!H15+'e7'!H15+'e8'!H15+'e9'!H15+'e10'!H15+'e11'!H15+'e12'!H15+e13a!H15+e13b!H15)</f>
        <v>21</v>
      </c>
      <c r="J15" s="6">
        <f>SUM('e1'!I15+'e2'!I15+'e3'!I15+'e4'!I15+'e5'!I15+'e6'!I15+'e7'!I15+'e8'!I15+'e9'!I15+'e10'!I15+'e11'!I15+'e12'!I15+e13a!I15+e13b!I15)</f>
        <v>3</v>
      </c>
      <c r="K15" s="5">
        <f t="shared" si="4"/>
        <v>0.2698412698</v>
      </c>
      <c r="L15" s="2">
        <f>SUM('e1'!J15+'e2'!J15+'e3'!J15+'e4'!J15+'e5'!J15+'e6'!J15+'e7'!J15+'e8'!J15+'e9'!J15+'e10'!J15+'e11'!J15+'e12'!J15+e13a!J15+e13b!J15)</f>
        <v>2</v>
      </c>
      <c r="M15" s="3"/>
      <c r="N15" s="2">
        <f>SUM('e1'!L15,'e2'!L15,'e3'!L15,'e4'!L15,'e5'!L15,'e6'!L15,'e7'!L15,'e8'!L15,'e9'!L15,'e10'!L15,'e11'!L15,'e12'!L15,e13a!L15,e13b!L15)</f>
        <v>0</v>
      </c>
      <c r="O15" s="2">
        <f>SUM('e1'!M15,'e2'!M15,'e3'!M15,'e4'!M15,'e5'!M15,'e6'!M15,'e7'!M15,'e8'!M15,'e9'!M15,'e10'!M15,'e11'!M15,'e12'!M15,e13a!M15,e13b!M15)</f>
        <v>7</v>
      </c>
      <c r="P15" s="2">
        <f t="shared" si="5"/>
        <v>0</v>
      </c>
      <c r="Q15" s="7">
        <f t="shared" si="6"/>
        <v>0.2698412698</v>
      </c>
      <c r="R15" s="2"/>
      <c r="S15" s="2">
        <f>SUM('e1'!S15+'e2'!S15+'e3'!S15+'e4'!S15+'e5'!S15+'e6'!S15+'e7'!S15+'e8'!S15+'e9'!S15+'e10'!S15+'e11'!S15+'e12'!S15+e13a!S15+e13b!S15)</f>
        <v>0</v>
      </c>
      <c r="T15" s="2">
        <f>SUM('e1'!T15+'e2'!T15+'e3'!T15+'e4'!T15+'e5'!T15+'e6'!T15+'e7'!T15+'e8'!T15+'e9'!T15+'e10'!T15+'e11'!T15+'e12'!T15+e13a!T15+e13b!T15)</f>
        <v>0</v>
      </c>
      <c r="U15" s="2">
        <f>SUM('e1'!U15+'e2'!U15+'e3'!U15+'e4'!U15+'e5'!U15+'e6'!U15+'e7'!U15+'e8'!U15+'e9'!U15+'e10'!U15+'e11'!U15+'e12'!U15+e13a!U15+e13b!U15)</f>
        <v>0</v>
      </c>
      <c r="V15" s="2">
        <f>SUM('e1'!V15+'e2'!V15+'e3'!V15+'e4'!V15+'e5'!V15+'e6'!V15+'e7'!V15+'e8'!V15+'e9'!V15+'e10'!V15+'e11'!V15+'e12'!V15+e13a!V15+e13b!V15)</f>
        <v>0</v>
      </c>
      <c r="W15" s="2">
        <f t="shared" ref="W15:X15" si="32">SUM(S15+U15)</f>
        <v>0</v>
      </c>
      <c r="X15" s="2">
        <f t="shared" si="32"/>
        <v>0</v>
      </c>
      <c r="Y15" s="2"/>
      <c r="Z15" s="2">
        <f>SUM('e1'!X15+'e2'!X15+'e3'!X15+'e4'!X15+'e5'!X15+'e6'!X15+'e7'!X15+'e8'!X15+'e9'!X15+'e10'!X15+'e11'!X15+'e12'!X15+e13a!X15+e13b!X15)</f>
        <v>2</v>
      </c>
      <c r="AA15" s="2">
        <f>SUM('e1'!Y15+'e2'!Y15+'e3'!Y15+'e4'!Y15+'e5'!Y15+'e6'!Y15+'e7'!Y15+'e8'!Y15+'e9'!Y15+'e10'!Y15+'e11'!Y15+'e12'!Y15+e13a!Y15+e13b!Y15)</f>
        <v>0</v>
      </c>
      <c r="AB15" s="1">
        <f>SUM('e1'!Z15+'e2'!Z15+'e3'!Z15+'e4'!Z15+'e5'!Z15+'e6'!Z15+'e7'!Z15+'e8'!Z15+'e9'!Z15+'e10'!Z15+'e11'!Z15+'e12'!Z15+e13a!Z15+e13b!Z15)</f>
        <v>3</v>
      </c>
      <c r="AC15" s="1">
        <f>SUM('e1'!AA15+'e2'!AA15+'e3'!AA15+'e4'!AA15+'e5'!AA15+'e6'!AA15+'e7'!AA15+'e8'!AA15+'e9'!AA15+'e10'!AA15+'e11'!AA15+'e12'!AA15+e13a!AA15+e13b!AA15)</f>
        <v>0</v>
      </c>
      <c r="AD15" s="1">
        <f t="shared" ref="AD15:AE15" si="33">Z15+AB15</f>
        <v>5</v>
      </c>
      <c r="AE15" s="1">
        <f t="shared" si="33"/>
        <v>0</v>
      </c>
      <c r="AF15" s="8">
        <f t="shared" si="9"/>
        <v>0</v>
      </c>
    </row>
    <row r="16" ht="12.75" customHeight="1">
      <c r="A16" s="4" t="s">
        <v>42</v>
      </c>
      <c r="B16" s="2"/>
      <c r="C16" s="5">
        <f>SUM('e1'!B16+'e2'!B16+'e3'!B16+'e4'!B16+'e5'!B16+'e6'!B16+'e7'!B16+'e8'!B16+'e9'!B16+'e10'!B16+'e11'!B16+'e12'!B16+e13a!B16+e13b!B16)</f>
        <v>0</v>
      </c>
      <c r="D16" s="5">
        <f>SUM('e1'!C16+'e2'!C16+'e3'!C16+'e4'!C16+'e5'!C16+'e6'!C16+'e7'!C16+'e8'!C16+'e9'!C16+'e10'!C16+'e11'!C16+'e12'!C16+e13a!C16+e13b!C16)</f>
        <v>0.4107142857</v>
      </c>
      <c r="E16" s="5">
        <f t="shared" si="3"/>
        <v>0</v>
      </c>
      <c r="F16" s="6">
        <f>SUM('e1'!D16+'e2'!D16+'e3'!D16+'e4'!D16+'e5'!D16+'e6'!D16+'e7'!D16+'e8'!D16+'e9'!D16+'e10'!D16+'e11'!D16+'e12'!D16+e13a!D16+e13b!D16)</f>
        <v>0</v>
      </c>
      <c r="G16" s="6">
        <f>SUM('e1'!F16+'e2'!F16+'e3'!F16+'e4'!F16+'e5'!F16+'e6'!F16+'e7'!F16+'e8'!F16+'e9'!F16+'e10'!F16+'e11'!F16+'e12'!F16+e13a!F16+e13b!F16)</f>
        <v>1</v>
      </c>
      <c r="H16" s="6">
        <f>SUM('e1'!G16+'e2'!G16+'e3'!G16+'e4'!G16+'e5'!G16+'e6'!G16+'e7'!G16+'e8'!G16+'e9'!G16+'e10'!G16+'e11'!G16+'e12'!G16+e13a!G16+e13b!G16)</f>
        <v>5</v>
      </c>
      <c r="I16" s="6">
        <f>SUM('e1'!H16+'e2'!H16+'e3'!H16+'e4'!H16+'e5'!H16+'e6'!H16+'e7'!H16+'e8'!H16+'e9'!H16+'e10'!H16+'e11'!H16+'e12'!H16+e13a!H16+e13b!H16)</f>
        <v>15</v>
      </c>
      <c r="J16" s="6">
        <f>SUM('e1'!I16+'e2'!I16+'e3'!I16+'e4'!I16+'e5'!I16+'e6'!I16+'e7'!I16+'e8'!I16+'e9'!I16+'e10'!I16+'e11'!I16+'e12'!I16+e13a!I16+e13b!I16)</f>
        <v>2</v>
      </c>
      <c r="K16" s="5">
        <f t="shared" si="4"/>
        <v>0.3333333333</v>
      </c>
      <c r="L16" s="2">
        <f>SUM('e1'!J16+'e2'!J16+'e3'!J16+'e4'!J16+'e5'!J16+'e6'!J16+'e7'!J16+'e8'!J16+'e9'!J16+'e10'!J16+'e11'!J16+'e12'!J16+e13a!J16+e13b!J16)</f>
        <v>0</v>
      </c>
      <c r="M16" s="3"/>
      <c r="N16" s="2">
        <f>SUM('e1'!L16,'e2'!L16,'e3'!L16,'e4'!L16,'e5'!L16,'e6'!L16,'e7'!L16,'e8'!L16,'e9'!L16,'e10'!L16,'e11'!L16,'e12'!L16,e13a!L16,e13b!L16)</f>
        <v>0</v>
      </c>
      <c r="O16" s="2">
        <f>SUM('e1'!M16,'e2'!M16,'e3'!M16,'e4'!M16,'e5'!M16,'e6'!M16,'e7'!M16,'e8'!M16,'e9'!M16,'e10'!M16,'e11'!M16,'e12'!M16,e13a!M16,e13b!M16)</f>
        <v>7</v>
      </c>
      <c r="P16" s="2">
        <f t="shared" si="5"/>
        <v>0</v>
      </c>
      <c r="Q16" s="7">
        <f t="shared" si="6"/>
        <v>0.3333333333</v>
      </c>
      <c r="R16" s="2"/>
      <c r="S16" s="2">
        <f>SUM('e1'!S16+'e2'!S16+'e3'!S16+'e4'!S16+'e5'!S16+'e6'!S16+'e7'!S16+'e8'!S16+'e9'!S16+'e10'!S16+'e11'!S16+'e12'!S16+e13a!S16+e13b!S16)</f>
        <v>0</v>
      </c>
      <c r="T16" s="2">
        <f>SUM('e1'!T16+'e2'!T16+'e3'!T16+'e4'!T16+'e5'!T16+'e6'!T16+'e7'!T16+'e8'!T16+'e9'!T16+'e10'!T16+'e11'!T16+'e12'!T16+e13a!T16+e13b!T16)</f>
        <v>0</v>
      </c>
      <c r="U16" s="2">
        <f>SUM('e1'!U16+'e2'!U16+'e3'!U16+'e4'!U16+'e5'!U16+'e6'!U16+'e7'!U16+'e8'!U16+'e9'!U16+'e10'!U16+'e11'!U16+'e12'!U16+e13a!U16+e13b!U16)</f>
        <v>0</v>
      </c>
      <c r="V16" s="2">
        <f>SUM('e1'!V16+'e2'!V16+'e3'!V16+'e4'!V16+'e5'!V16+'e6'!V16+'e7'!V16+'e8'!V16+'e9'!V16+'e10'!V16+'e11'!V16+'e12'!V16+e13a!V16+e13b!V16)</f>
        <v>0</v>
      </c>
      <c r="W16" s="2">
        <f t="shared" ref="W16:X16" si="34">SUM(S16+U16)</f>
        <v>0</v>
      </c>
      <c r="X16" s="2">
        <f t="shared" si="34"/>
        <v>0</v>
      </c>
      <c r="Y16" s="2"/>
      <c r="Z16" s="2">
        <f>SUM('e1'!X16+'e2'!X16+'e3'!X16+'e4'!X16+'e5'!X16+'e6'!X16+'e7'!X16+'e8'!X16+'e9'!X16+'e10'!X16+'e11'!X16+'e12'!X16+e13a!X16+e13b!X16)</f>
        <v>1</v>
      </c>
      <c r="AA16" s="2">
        <f>SUM('e1'!Y16+'e2'!Y16+'e3'!Y16+'e4'!Y16+'e5'!Y16+'e6'!Y16+'e7'!Y16+'e8'!Y16+'e9'!Y16+'e10'!Y16+'e11'!Y16+'e12'!Y16+e13a!Y16+e13b!Y16)</f>
        <v>0</v>
      </c>
      <c r="AB16" s="1">
        <f>SUM('e1'!Z16+'e2'!Z16+'e3'!Z16+'e4'!Z16+'e5'!Z16+'e6'!Z16+'e7'!Z16+'e8'!Z16+'e9'!Z16+'e10'!Z16+'e11'!Z16+'e12'!Z16+e13a!Z16+e13b!Z16)</f>
        <v>2</v>
      </c>
      <c r="AC16" s="1">
        <f>SUM('e1'!AA16+'e2'!AA16+'e3'!AA16+'e4'!AA16+'e5'!AA16+'e6'!AA16+'e7'!AA16+'e8'!AA16+'e9'!AA16+'e10'!AA16+'e11'!AA16+'e12'!AA16+e13a!AA16+e13b!AA16)</f>
        <v>0</v>
      </c>
      <c r="AD16" s="1">
        <f t="shared" ref="AD16:AE16" si="35">Z16+AB16</f>
        <v>3</v>
      </c>
      <c r="AE16" s="1">
        <f t="shared" si="35"/>
        <v>0</v>
      </c>
      <c r="AF16" s="8">
        <f t="shared" si="9"/>
        <v>0</v>
      </c>
    </row>
    <row r="17" ht="12.75" customHeight="1">
      <c r="A17" s="4" t="s">
        <v>43</v>
      </c>
      <c r="B17" s="2"/>
      <c r="C17" s="5">
        <f>SUM('e1'!B17+'e2'!B17+'e3'!B17+'e4'!B17+'e5'!B17+'e6'!B17+'e7'!B17+'e8'!B17+'e9'!B17+'e10'!B17+'e11'!B17+'e12'!B17+e13a!B17+e13b!B17)</f>
        <v>0</v>
      </c>
      <c r="D17" s="5">
        <f>SUM('e1'!C17+'e2'!C17+'e3'!C17+'e4'!C17+'e5'!C17+'e6'!C17+'e7'!C17+'e8'!C17+'e9'!C17+'e10'!C17+'e11'!C17+'e12'!C17+e13a!C17+e13b!C17)</f>
        <v>0.125</v>
      </c>
      <c r="E17" s="5">
        <f t="shared" si="3"/>
        <v>0</v>
      </c>
      <c r="F17" s="6">
        <f>SUM('e1'!D17+'e2'!D17+'e3'!D17+'e4'!D17+'e5'!D17+'e6'!D17+'e7'!D17+'e8'!D17+'e9'!D17+'e10'!D17+'e11'!D17+'e12'!D17+e13a!D17+e13b!D17)</f>
        <v>0</v>
      </c>
      <c r="G17" s="6">
        <f>SUM('e1'!F17+'e2'!F17+'e3'!F17+'e4'!F17+'e5'!F17+'e6'!F17+'e7'!F17+'e8'!F17+'e9'!F17+'e10'!F17+'e11'!F17+'e12'!F17+e13a!F17+e13b!F17)</f>
        <v>0</v>
      </c>
      <c r="H17" s="6">
        <f>SUM('e1'!G17+'e2'!G17+'e3'!G17+'e4'!G17+'e5'!G17+'e6'!G17+'e7'!G17+'e8'!G17+'e9'!G17+'e10'!G17+'e11'!G17+'e12'!G17+e13a!G17+e13b!G17)</f>
        <v>5</v>
      </c>
      <c r="I17" s="6">
        <f>SUM('e1'!H17+'e2'!H17+'e3'!H17+'e4'!H17+'e5'!H17+'e6'!H17+'e7'!H17+'e8'!H17+'e9'!H17+'e10'!H17+'e11'!H17+'e12'!H17+e13a!H17+e13b!H17)</f>
        <v>8</v>
      </c>
      <c r="J17" s="6">
        <f>SUM('e1'!I17+'e2'!I17+'e3'!I17+'e4'!I17+'e5'!I17+'e6'!I17+'e7'!I17+'e8'!I17+'e9'!I17+'e10'!I17+'e11'!I17+'e12'!I17+e13a!I17+e13b!I17)</f>
        <v>1</v>
      </c>
      <c r="K17" s="5">
        <f t="shared" si="4"/>
        <v>-0.625</v>
      </c>
      <c r="L17" s="2">
        <f>SUM('e1'!J17+'e2'!J17+'e3'!J17+'e4'!J17+'e5'!J17+'e6'!J17+'e7'!J17+'e8'!J17+'e9'!J17+'e10'!J17+'e11'!J17+'e12'!J17+e13a!J17+e13b!J17)</f>
        <v>0</v>
      </c>
      <c r="M17" s="3"/>
      <c r="N17" s="2">
        <f>SUM('e1'!L17,'e2'!L17,'e3'!L17,'e4'!L17,'e5'!L17,'e6'!L17,'e7'!L17,'e8'!L17,'e9'!L17,'e10'!L17,'e11'!L17,'e12'!L17,e13a!L17,e13b!L17)</f>
        <v>0</v>
      </c>
      <c r="O17" s="2">
        <f>SUM('e1'!M17,'e2'!M17,'e3'!M17,'e4'!M17,'e5'!M17,'e6'!M17,'e7'!M17,'e8'!M17,'e9'!M17,'e10'!M17,'e11'!M17,'e12'!M17,e13a!M17,e13b!M17)</f>
        <v>7</v>
      </c>
      <c r="P17" s="2">
        <f t="shared" si="5"/>
        <v>0</v>
      </c>
      <c r="Q17" s="7">
        <f t="shared" si="6"/>
        <v>-0.625</v>
      </c>
      <c r="R17" s="2"/>
      <c r="S17" s="2">
        <f>SUM('e1'!S17+'e2'!S17+'e3'!S17+'e4'!S17+'e5'!S17+'e6'!S17+'e7'!S17+'e8'!S17+'e9'!S17+'e10'!S17+'e11'!S17+'e12'!S17+e13a!S17+e13b!S17)</f>
        <v>0</v>
      </c>
      <c r="T17" s="2">
        <f>SUM('e1'!T17+'e2'!T17+'e3'!T17+'e4'!T17+'e5'!T17+'e6'!T17+'e7'!T17+'e8'!T17+'e9'!T17+'e10'!T17+'e11'!T17+'e12'!T17+e13a!T17+e13b!T17)</f>
        <v>0</v>
      </c>
      <c r="U17" s="2">
        <f>SUM('e1'!U17+'e2'!U17+'e3'!U17+'e4'!U17+'e5'!U17+'e6'!U17+'e7'!U17+'e8'!U17+'e9'!U17+'e10'!U17+'e11'!U17+'e12'!U17+e13a!U17+e13b!U17)</f>
        <v>0</v>
      </c>
      <c r="V17" s="2">
        <f>SUM('e1'!V17+'e2'!V17+'e3'!V17+'e4'!V17+'e5'!V17+'e6'!V17+'e7'!V17+'e8'!V17+'e9'!V17+'e10'!V17+'e11'!V17+'e12'!V17+e13a!V17+e13b!V17)</f>
        <v>0</v>
      </c>
      <c r="W17" s="2">
        <f t="shared" ref="W17:X17" si="36">SUM(S17+U17)</f>
        <v>0</v>
      </c>
      <c r="X17" s="2">
        <f t="shared" si="36"/>
        <v>0</v>
      </c>
      <c r="Y17" s="2"/>
      <c r="Z17" s="2">
        <f>SUM('e1'!X17+'e2'!X17+'e3'!X17+'e4'!X17+'e5'!X17+'e6'!X17+'e7'!X17+'e8'!X17+'e9'!X17+'e10'!X17+'e11'!X17+'e12'!X17+e13a!X17+e13b!X17)</f>
        <v>0</v>
      </c>
      <c r="AA17" s="2">
        <f>SUM('e1'!Y17+'e2'!Y17+'e3'!Y17+'e4'!Y17+'e5'!Y17+'e6'!Y17+'e7'!Y17+'e8'!Y17+'e9'!Y17+'e10'!Y17+'e11'!Y17+'e12'!Y17+e13a!Y17+e13b!Y17)</f>
        <v>0</v>
      </c>
      <c r="AB17" s="1">
        <f>SUM('e1'!Z17+'e2'!Z17+'e3'!Z17+'e4'!Z17+'e5'!Z17+'e6'!Z17+'e7'!Z17+'e8'!Z17+'e9'!Z17+'e10'!Z17+'e11'!Z17+'e12'!Z17+e13a!Z17+e13b!Z17)</f>
        <v>1</v>
      </c>
      <c r="AC17" s="1">
        <f>SUM('e1'!AA17+'e2'!AA17+'e3'!AA17+'e4'!AA17+'e5'!AA17+'e6'!AA17+'e7'!AA17+'e8'!AA17+'e9'!AA17+'e10'!AA17+'e11'!AA17+'e12'!AA17+e13a!AA17+e13b!AA17)</f>
        <v>0</v>
      </c>
      <c r="AD17" s="1">
        <f t="shared" ref="AD17:AE17" si="37">Z17+AB17</f>
        <v>1</v>
      </c>
      <c r="AE17" s="1">
        <f t="shared" si="37"/>
        <v>0</v>
      </c>
      <c r="AF17" s="8">
        <f t="shared" si="9"/>
        <v>0</v>
      </c>
    </row>
    <row r="18" ht="12.75" customHeight="1">
      <c r="B18" s="2"/>
      <c r="C18" s="5"/>
      <c r="D18" s="2"/>
      <c r="E18" s="2"/>
      <c r="F18" s="2"/>
      <c r="G18" s="2"/>
      <c r="H18" s="2"/>
      <c r="I18" s="2"/>
      <c r="J18" s="2"/>
      <c r="K18" s="2"/>
      <c r="L18" s="2"/>
      <c r="M18" s="2"/>
      <c r="N18" s="2"/>
      <c r="O18" s="2"/>
      <c r="P18" s="2"/>
      <c r="Q18" s="2"/>
      <c r="R18" s="2"/>
      <c r="S18" s="2"/>
      <c r="T18" s="2"/>
      <c r="U18" s="2"/>
      <c r="V18" s="2"/>
      <c r="W18" s="2"/>
      <c r="X18" s="2"/>
      <c r="Y18" s="2"/>
      <c r="Z18" s="2"/>
      <c r="AA18" s="2"/>
    </row>
    <row r="19" ht="12.75" customHeight="1">
      <c r="B19" s="2"/>
      <c r="C19" s="2"/>
      <c r="D19" s="2"/>
      <c r="E19" s="2"/>
      <c r="F19" s="2"/>
      <c r="G19" s="2"/>
      <c r="H19" s="2"/>
      <c r="I19" s="2"/>
      <c r="J19" s="2"/>
      <c r="K19" s="2"/>
      <c r="L19" s="2"/>
      <c r="M19" s="2"/>
      <c r="N19" s="2"/>
      <c r="O19" s="2"/>
      <c r="P19" s="2"/>
      <c r="Q19" s="2"/>
      <c r="R19" s="2"/>
      <c r="S19" s="2"/>
      <c r="T19" s="2"/>
      <c r="U19" s="2"/>
      <c r="V19" s="2"/>
      <c r="W19" s="2"/>
      <c r="X19" s="2"/>
      <c r="Y19" s="2"/>
      <c r="Z19" s="2"/>
      <c r="AA19" s="2"/>
    </row>
    <row r="20" ht="12.75" customHeight="1">
      <c r="B20" s="2"/>
      <c r="C20" s="2"/>
      <c r="D20" s="2"/>
      <c r="E20" s="2"/>
      <c r="F20" s="2"/>
      <c r="G20" s="2"/>
      <c r="H20" s="2"/>
      <c r="I20" s="2"/>
      <c r="J20" s="2"/>
      <c r="K20" s="2"/>
      <c r="L20" s="2"/>
      <c r="M20" s="2"/>
      <c r="N20" s="2"/>
      <c r="O20" s="2"/>
      <c r="P20" s="2"/>
      <c r="Q20" s="2"/>
      <c r="R20" s="2"/>
      <c r="S20" s="2"/>
      <c r="T20" s="2"/>
      <c r="U20" s="2"/>
      <c r="V20" s="2"/>
      <c r="W20" s="2"/>
      <c r="X20" s="2"/>
      <c r="Y20" s="2"/>
      <c r="Z20" s="2"/>
      <c r="AA20" s="2"/>
    </row>
    <row r="21" ht="12.75" customHeight="1">
      <c r="B21" s="2"/>
      <c r="C21" s="2"/>
      <c r="D21" s="2"/>
      <c r="E21" s="2"/>
      <c r="F21" s="2"/>
      <c r="G21" s="2"/>
      <c r="H21" s="2"/>
      <c r="I21" s="2"/>
      <c r="J21" s="2"/>
      <c r="K21" s="2"/>
      <c r="L21" s="2"/>
      <c r="M21" s="2"/>
      <c r="N21" s="2"/>
      <c r="O21" s="2"/>
      <c r="P21" s="2"/>
      <c r="Q21" s="2"/>
      <c r="R21" s="2"/>
      <c r="S21" s="2"/>
      <c r="T21" s="2"/>
      <c r="U21" s="2"/>
      <c r="V21" s="2"/>
      <c r="W21" s="2"/>
      <c r="X21" s="2"/>
      <c r="Y21" s="2"/>
      <c r="Z21" s="2"/>
      <c r="AA21" s="2"/>
    </row>
    <row r="22" ht="12.75" customHeight="1">
      <c r="A22" s="1" t="s">
        <v>44</v>
      </c>
      <c r="B22" s="2" t="s">
        <v>1</v>
      </c>
      <c r="C22" s="2" t="s">
        <v>2</v>
      </c>
      <c r="D22" s="2" t="s">
        <v>3</v>
      </c>
      <c r="E22" s="2" t="s">
        <v>4</v>
      </c>
      <c r="F22" s="2" t="s">
        <v>5</v>
      </c>
      <c r="G22" s="2" t="s">
        <v>6</v>
      </c>
      <c r="H22" s="2" t="s">
        <v>7</v>
      </c>
      <c r="I22" s="2" t="s">
        <v>45</v>
      </c>
      <c r="J22" s="2" t="s">
        <v>9</v>
      </c>
      <c r="K22" s="2" t="s">
        <v>46</v>
      </c>
      <c r="L22" s="2" t="s">
        <v>10</v>
      </c>
      <c r="M22" s="2" t="s">
        <v>11</v>
      </c>
      <c r="N22" s="2" t="s">
        <v>12</v>
      </c>
      <c r="O22" s="2" t="s">
        <v>13</v>
      </c>
      <c r="P22" s="4" t="s">
        <v>14</v>
      </c>
      <c r="Q22" s="10" t="s">
        <v>47</v>
      </c>
      <c r="R22" s="2" t="s">
        <v>48</v>
      </c>
      <c r="S22" s="2" t="s">
        <v>49</v>
      </c>
      <c r="T22" s="2"/>
      <c r="U22" s="2" t="s">
        <v>15</v>
      </c>
      <c r="V22" s="2" t="s">
        <v>16</v>
      </c>
      <c r="W22" s="2" t="s">
        <v>17</v>
      </c>
      <c r="X22" s="2" t="s">
        <v>18</v>
      </c>
      <c r="Y22" s="2" t="s">
        <v>19</v>
      </c>
      <c r="Z22" s="2" t="s">
        <v>20</v>
      </c>
      <c r="AA22" s="2"/>
      <c r="AB22" s="1" t="s">
        <v>21</v>
      </c>
      <c r="AC22" s="1" t="s">
        <v>22</v>
      </c>
      <c r="AD22" s="1" t="s">
        <v>23</v>
      </c>
      <c r="AE22" s="1" t="s">
        <v>24</v>
      </c>
      <c r="AF22" s="1" t="s">
        <v>25</v>
      </c>
      <c r="AG22" s="1" t="s">
        <v>26</v>
      </c>
      <c r="AH22" s="1" t="s">
        <v>27</v>
      </c>
    </row>
    <row r="23" ht="12.75" customHeight="1">
      <c r="A23" s="4" t="s">
        <v>28</v>
      </c>
      <c r="B23" s="5">
        <v>2.45</v>
      </c>
      <c r="C23" s="5">
        <v>13.477380952380953</v>
      </c>
      <c r="D23" s="5">
        <v>0.18178606130200514</v>
      </c>
      <c r="E23" s="6">
        <v>2.0</v>
      </c>
      <c r="F23" s="6">
        <v>9.0</v>
      </c>
      <c r="G23" s="6">
        <v>2.0</v>
      </c>
      <c r="H23" s="6">
        <v>81.0</v>
      </c>
      <c r="I23" s="6">
        <v>12.0</v>
      </c>
      <c r="J23" s="5">
        <v>0.7479423868312757</v>
      </c>
      <c r="K23" s="5">
        <f t="shared" ref="K23:K38" si="38">2*(14*G2)/((H2+4)*J2)</f>
        <v>3.5</v>
      </c>
      <c r="L23" s="2">
        <v>10.0</v>
      </c>
      <c r="M23" s="2">
        <v>4.0</v>
      </c>
      <c r="N23" s="2">
        <v>7.0</v>
      </c>
      <c r="O23" s="5">
        <v>0.5714285714285714</v>
      </c>
      <c r="P23" s="7">
        <v>1.5011570195618522</v>
      </c>
      <c r="Q23" s="11">
        <f t="shared" ref="Q23:Q38" si="39">C2+K23+(6*P2)</f>
        <v>9.378571429</v>
      </c>
      <c r="R23" s="2">
        <f>SUM('e1'!O2+'e2'!O2+'e3'!O2+'e4'!O2+'e5'!O2+'e6'!O2+'e7'!O2+'e8'!O2+'e9'!O2+'e10'!O2+'e11'!O2+'e12'!O2+e13a!O2+e13b!O2)</f>
        <v>39</v>
      </c>
      <c r="S23" s="1">
        <v>1.0</v>
      </c>
      <c r="T23" s="2"/>
      <c r="U23" s="2">
        <v>3.0</v>
      </c>
      <c r="V23" s="2">
        <v>0.0</v>
      </c>
      <c r="W23" s="2">
        <v>8.0</v>
      </c>
      <c r="X23" s="2">
        <v>2.0</v>
      </c>
      <c r="Y23" s="2">
        <v>11.0</v>
      </c>
      <c r="Z23" s="2">
        <v>2.0</v>
      </c>
      <c r="AA23" s="2"/>
      <c r="AB23" s="1">
        <v>5.0</v>
      </c>
      <c r="AC23" s="1">
        <v>0.0</v>
      </c>
      <c r="AD23" s="1">
        <v>6.0</v>
      </c>
      <c r="AE23" s="1">
        <v>2.0</v>
      </c>
      <c r="AF23" s="1">
        <v>11.0</v>
      </c>
      <c r="AG23" s="1">
        <v>2.0</v>
      </c>
      <c r="AH23" s="8">
        <v>0.18181818181818182</v>
      </c>
    </row>
    <row r="24" ht="12.75" customHeight="1">
      <c r="A24" s="9" t="s">
        <v>29</v>
      </c>
      <c r="B24" s="5">
        <v>2.342857142857143</v>
      </c>
      <c r="C24" s="5">
        <v>13.459523809523809</v>
      </c>
      <c r="D24" s="5">
        <v>0.17406686715018577</v>
      </c>
      <c r="E24" s="6">
        <v>1.0</v>
      </c>
      <c r="F24" s="6">
        <v>9.0</v>
      </c>
      <c r="G24" s="6">
        <v>4.0</v>
      </c>
      <c r="H24" s="6">
        <v>61.0</v>
      </c>
      <c r="I24" s="6">
        <v>10.0</v>
      </c>
      <c r="J24" s="5">
        <v>0.8934426229508198</v>
      </c>
      <c r="K24" s="5">
        <f t="shared" si="38"/>
        <v>3.15</v>
      </c>
      <c r="L24" s="2">
        <v>9.0</v>
      </c>
      <c r="M24" s="2">
        <v>3.0</v>
      </c>
      <c r="N24" s="2">
        <v>7.0</v>
      </c>
      <c r="O24" s="5">
        <v>0.42857142857142855</v>
      </c>
      <c r="P24" s="7">
        <v>1.4960809186724342</v>
      </c>
      <c r="Q24" s="11">
        <f t="shared" si="39"/>
        <v>8.064285714</v>
      </c>
      <c r="R24" s="2">
        <f>SUM('e1'!O3+'e2'!O3+'e3'!O3+'e4'!O3+'e5'!O3+'e6'!O3+'e7'!O3+'e8'!O3+'e9'!O3+'e10'!O3+'e11'!O3+'e12'!O3+e13a!O3+e13b!O3)</f>
        <v>39</v>
      </c>
      <c r="S24" s="1">
        <v>2.0</v>
      </c>
      <c r="T24" s="2"/>
      <c r="U24" s="2">
        <v>3.0</v>
      </c>
      <c r="V24" s="2">
        <v>0.0</v>
      </c>
      <c r="W24" s="2">
        <v>8.0</v>
      </c>
      <c r="X24" s="2">
        <v>1.0</v>
      </c>
      <c r="Y24" s="2">
        <v>11.0</v>
      </c>
      <c r="Z24" s="2">
        <v>1.0</v>
      </c>
      <c r="AA24" s="2"/>
      <c r="AB24" s="1">
        <v>5.0</v>
      </c>
      <c r="AC24" s="1">
        <v>3.0</v>
      </c>
      <c r="AD24" s="1">
        <v>6.0</v>
      </c>
      <c r="AE24" s="1">
        <v>4.0</v>
      </c>
      <c r="AF24" s="1">
        <v>11.0</v>
      </c>
      <c r="AG24" s="1">
        <v>7.0</v>
      </c>
      <c r="AH24" s="8">
        <v>0.6363636363636364</v>
      </c>
    </row>
    <row r="25" ht="12.75" customHeight="1">
      <c r="A25" s="9" t="s">
        <v>30</v>
      </c>
      <c r="B25" s="5">
        <v>4.5095238095238095</v>
      </c>
      <c r="C25" s="5">
        <v>13.459523809523809</v>
      </c>
      <c r="D25" s="5">
        <v>0.33504333981956486</v>
      </c>
      <c r="E25" s="6">
        <v>0.0</v>
      </c>
      <c r="F25" s="6">
        <v>7.0</v>
      </c>
      <c r="G25" s="6">
        <v>5.0</v>
      </c>
      <c r="H25" s="6">
        <v>61.0</v>
      </c>
      <c r="I25" s="6">
        <v>10.0</v>
      </c>
      <c r="J25" s="5">
        <v>0.6918032786885246</v>
      </c>
      <c r="K25" s="5">
        <f t="shared" si="38"/>
        <v>2.177777778</v>
      </c>
      <c r="L25" s="2">
        <v>7.0</v>
      </c>
      <c r="M25" s="2">
        <v>0.0</v>
      </c>
      <c r="N25" s="2">
        <v>7.0</v>
      </c>
      <c r="O25" s="2">
        <v>0.0</v>
      </c>
      <c r="P25" s="7">
        <v>1.0268466185080896</v>
      </c>
      <c r="Q25" s="11">
        <f t="shared" si="39"/>
        <v>6.687301587</v>
      </c>
      <c r="R25" s="2">
        <f>SUM('e1'!O4+'e2'!O4+'e3'!O4+'e4'!O4+'e5'!O4+'e6'!O4+'e7'!O4+'e8'!O4+'e9'!O4+'e10'!O4+'e11'!O4+'e12'!O4+e13a!O4+e13b!O4)</f>
        <v>38</v>
      </c>
      <c r="S25" s="2">
        <v>3.0</v>
      </c>
      <c r="T25" s="2"/>
      <c r="U25" s="2">
        <v>3.0</v>
      </c>
      <c r="V25" s="2">
        <v>1.0</v>
      </c>
      <c r="W25" s="2">
        <v>8.0</v>
      </c>
      <c r="X25" s="2">
        <v>2.0</v>
      </c>
      <c r="Y25" s="2">
        <v>11.0</v>
      </c>
      <c r="Z25" s="2">
        <v>3.0</v>
      </c>
      <c r="AA25" s="2"/>
      <c r="AB25" s="1">
        <v>5.0</v>
      </c>
      <c r="AC25" s="1">
        <v>4.0</v>
      </c>
      <c r="AD25" s="1">
        <v>6.0</v>
      </c>
      <c r="AE25" s="1">
        <v>4.0</v>
      </c>
      <c r="AF25" s="1">
        <v>11.0</v>
      </c>
      <c r="AG25" s="1">
        <v>8.0</v>
      </c>
      <c r="AH25" s="8">
        <v>0.7272727272727273</v>
      </c>
    </row>
    <row r="26" ht="12.75" customHeight="1">
      <c r="A26" s="9" t="s">
        <v>31</v>
      </c>
      <c r="B26" s="5">
        <v>2.842857142857143</v>
      </c>
      <c r="C26" s="5">
        <v>12.459523809523809</v>
      </c>
      <c r="D26" s="5">
        <v>0.22816739919740114</v>
      </c>
      <c r="E26" s="6">
        <v>1.0</v>
      </c>
      <c r="F26" s="6">
        <v>8.0</v>
      </c>
      <c r="G26" s="6">
        <v>0.0</v>
      </c>
      <c r="H26" s="6">
        <v>58.0</v>
      </c>
      <c r="I26" s="6">
        <v>9.0</v>
      </c>
      <c r="J26" s="5">
        <v>0.8888888888888888</v>
      </c>
      <c r="K26" s="5">
        <f t="shared" si="38"/>
        <v>6.222222222</v>
      </c>
      <c r="L26" s="2">
        <v>9.0</v>
      </c>
      <c r="M26" s="2">
        <v>0.0</v>
      </c>
      <c r="N26" s="2">
        <v>7.0</v>
      </c>
      <c r="O26" s="2">
        <v>0.0</v>
      </c>
      <c r="P26" s="7">
        <v>1.11705628808629</v>
      </c>
      <c r="Q26" s="11">
        <f t="shared" si="39"/>
        <v>9.065079365</v>
      </c>
      <c r="R26" s="2">
        <f>SUM('e1'!O5+'e2'!O5+'e3'!O5+'e4'!O5+'e5'!O5+'e6'!O5+'e7'!O5+'e8'!O5+'e9'!O5+'e10'!O5+'e11'!O5+'e12'!O5+e13a!O5+e13b!O5)</f>
        <v>37</v>
      </c>
      <c r="S26" s="2">
        <v>4.0</v>
      </c>
      <c r="T26" s="2"/>
      <c r="U26" s="2">
        <v>3.0</v>
      </c>
      <c r="V26" s="2">
        <v>1.0</v>
      </c>
      <c r="W26" s="2">
        <v>7.0</v>
      </c>
      <c r="X26" s="2">
        <v>0.0</v>
      </c>
      <c r="Y26" s="2">
        <v>10.0</v>
      </c>
      <c r="Z26" s="2">
        <v>1.0</v>
      </c>
      <c r="AA26" s="2"/>
      <c r="AB26" s="1">
        <v>5.0</v>
      </c>
      <c r="AC26" s="1">
        <v>4.0</v>
      </c>
      <c r="AD26" s="1">
        <v>6.0</v>
      </c>
      <c r="AE26" s="1">
        <v>4.0</v>
      </c>
      <c r="AF26" s="1">
        <v>11.0</v>
      </c>
      <c r="AG26" s="1">
        <v>8.0</v>
      </c>
      <c r="AH26" s="8">
        <v>0.7272727272727273</v>
      </c>
    </row>
    <row r="27" ht="12.75" customHeight="1">
      <c r="A27" s="4" t="s">
        <v>32</v>
      </c>
      <c r="B27" s="5">
        <v>1.75</v>
      </c>
      <c r="C27" s="5">
        <v>11.477380952380953</v>
      </c>
      <c r="D27" s="5">
        <v>0.15247380977077066</v>
      </c>
      <c r="E27" s="6">
        <v>3.0</v>
      </c>
      <c r="F27" s="6">
        <v>7.0</v>
      </c>
      <c r="G27" s="6">
        <v>7.0</v>
      </c>
      <c r="H27" s="6">
        <v>74.0</v>
      </c>
      <c r="I27" s="6">
        <v>10.0</v>
      </c>
      <c r="J27" s="5">
        <v>0.6905405405405405</v>
      </c>
      <c r="K27" s="5">
        <f t="shared" si="38"/>
        <v>1.781818182</v>
      </c>
      <c r="L27" s="2">
        <v>7.0</v>
      </c>
      <c r="M27" s="2">
        <v>0.0</v>
      </c>
      <c r="N27" s="2">
        <v>7.0</v>
      </c>
      <c r="O27" s="2">
        <v>0.0</v>
      </c>
      <c r="P27" s="7">
        <v>0.8430143503113111</v>
      </c>
      <c r="Q27" s="11">
        <f t="shared" si="39"/>
        <v>3.531818182</v>
      </c>
      <c r="R27" s="2">
        <f>SUM('e1'!O6+'e2'!O6+'e3'!O6+'e4'!O6+'e5'!O6+'e6'!O6+'e7'!O6+'e8'!O6+'e9'!O6+'e10'!O6+'e11'!O6+'e12'!O6+e13a!O6+e13b!O6)</f>
        <v>36</v>
      </c>
      <c r="S27" s="2">
        <v>5.0</v>
      </c>
      <c r="T27" s="2"/>
      <c r="U27" s="2">
        <v>3.0</v>
      </c>
      <c r="V27" s="2">
        <v>1.0</v>
      </c>
      <c r="W27" s="2">
        <v>6.0</v>
      </c>
      <c r="X27" s="2">
        <v>0.0</v>
      </c>
      <c r="Y27" s="2">
        <v>9.0</v>
      </c>
      <c r="Z27" s="2">
        <v>1.0</v>
      </c>
      <c r="AA27" s="2"/>
      <c r="AB27" s="1">
        <v>5.0</v>
      </c>
      <c r="AC27" s="1">
        <v>1.0</v>
      </c>
      <c r="AD27" s="1">
        <v>6.0</v>
      </c>
      <c r="AE27" s="1">
        <v>1.0</v>
      </c>
      <c r="AF27" s="1">
        <v>11.0</v>
      </c>
      <c r="AG27" s="1">
        <v>2.0</v>
      </c>
      <c r="AH27" s="8">
        <v>0.18181818181818182</v>
      </c>
    </row>
    <row r="28" ht="12.75" customHeight="1">
      <c r="A28" s="9" t="s">
        <v>33</v>
      </c>
      <c r="B28" s="5">
        <v>1.6166666666666667</v>
      </c>
      <c r="C28" s="5">
        <v>9.459523809523809</v>
      </c>
      <c r="D28" s="5">
        <v>0.1709035992952429</v>
      </c>
      <c r="E28" s="6">
        <v>4.0</v>
      </c>
      <c r="F28" s="6">
        <v>3.0</v>
      </c>
      <c r="G28" s="6">
        <v>6.0</v>
      </c>
      <c r="H28" s="6">
        <v>48.0</v>
      </c>
      <c r="I28" s="6">
        <v>6.0</v>
      </c>
      <c r="J28" s="5">
        <v>0.4791666666666667</v>
      </c>
      <c r="K28" s="5">
        <f t="shared" si="38"/>
        <v>1.4</v>
      </c>
      <c r="L28" s="2">
        <v>4.0</v>
      </c>
      <c r="M28" s="2">
        <v>0.0</v>
      </c>
      <c r="N28" s="2">
        <v>7.0</v>
      </c>
      <c r="O28" s="2">
        <v>0.0</v>
      </c>
      <c r="P28" s="7">
        <v>0.6500702659619095</v>
      </c>
      <c r="Q28" s="11">
        <f t="shared" si="39"/>
        <v>3.016666667</v>
      </c>
      <c r="R28" s="2">
        <f>SUM('e1'!O7+'e2'!O7+'e3'!O7+'e4'!O7+'e5'!O7+'e6'!O7+'e7'!O7+'e8'!O7+'e9'!O7+'e10'!O7+'e11'!O7+'e12'!O7+e13a!O7+e13b!O7)</f>
        <v>33</v>
      </c>
      <c r="S28" s="2">
        <v>6.0</v>
      </c>
      <c r="T28" s="2"/>
      <c r="U28" s="2">
        <v>2.0</v>
      </c>
      <c r="V28" s="2">
        <v>0.0</v>
      </c>
      <c r="W28" s="2">
        <v>5.0</v>
      </c>
      <c r="X28" s="2">
        <v>1.0</v>
      </c>
      <c r="Y28" s="2">
        <v>7.0</v>
      </c>
      <c r="Z28" s="2">
        <v>1.0</v>
      </c>
      <c r="AA28" s="2"/>
      <c r="AB28" s="1">
        <v>5.0</v>
      </c>
      <c r="AC28" s="1">
        <v>1.0</v>
      </c>
      <c r="AD28" s="1">
        <v>6.0</v>
      </c>
      <c r="AE28" s="1">
        <v>3.0</v>
      </c>
      <c r="AF28" s="1">
        <v>11.0</v>
      </c>
      <c r="AG28" s="1">
        <v>4.0</v>
      </c>
      <c r="AH28" s="8">
        <v>0.36363636363636365</v>
      </c>
    </row>
    <row r="29" ht="12.75" customHeight="1">
      <c r="A29" s="9" t="s">
        <v>34</v>
      </c>
      <c r="B29" s="5">
        <v>3.0095238095238095</v>
      </c>
      <c r="C29" s="5">
        <v>8.459523809523809</v>
      </c>
      <c r="D29" s="5">
        <v>0.3557556994089502</v>
      </c>
      <c r="E29" s="6">
        <v>3.0</v>
      </c>
      <c r="F29" s="6">
        <v>3.0</v>
      </c>
      <c r="G29" s="6">
        <v>5.0</v>
      </c>
      <c r="H29" s="6">
        <v>42.0</v>
      </c>
      <c r="I29" s="6">
        <v>5.0</v>
      </c>
      <c r="J29" s="5">
        <v>0.5761904761904761</v>
      </c>
      <c r="K29" s="5">
        <f t="shared" si="38"/>
        <v>1.866666667</v>
      </c>
      <c r="L29" s="2">
        <v>4.0</v>
      </c>
      <c r="M29" s="2">
        <v>0.0</v>
      </c>
      <c r="N29" s="2">
        <v>7.0</v>
      </c>
      <c r="O29" s="2">
        <v>0.0</v>
      </c>
      <c r="P29" s="7">
        <v>0.9319461755994263</v>
      </c>
      <c r="Q29" s="11">
        <f t="shared" si="39"/>
        <v>4.876190476</v>
      </c>
      <c r="R29" s="2">
        <f>SUM('e1'!O8+'e2'!O8+'e3'!O8+'e4'!O8+'e5'!O8+'e6'!O8+'e7'!O8+'e8'!O8+'e9'!O8+'e10'!O8+'e11'!O8+'e12'!O8+e13a!O8+e13b!O8)</f>
        <v>30</v>
      </c>
      <c r="S29" s="2">
        <v>7.0</v>
      </c>
      <c r="T29" s="2"/>
      <c r="U29" s="2">
        <v>2.0</v>
      </c>
      <c r="V29" s="2">
        <v>0.0</v>
      </c>
      <c r="W29" s="2">
        <v>4.0</v>
      </c>
      <c r="X29" s="2">
        <v>2.0</v>
      </c>
      <c r="Y29" s="2">
        <v>6.0</v>
      </c>
      <c r="Z29" s="2">
        <v>2.0</v>
      </c>
      <c r="AA29" s="2"/>
      <c r="AB29" s="1">
        <v>5.0</v>
      </c>
      <c r="AC29" s="1">
        <v>2.0</v>
      </c>
      <c r="AD29" s="1">
        <v>6.0</v>
      </c>
      <c r="AE29" s="1">
        <v>4.0</v>
      </c>
      <c r="AF29" s="1">
        <v>11.0</v>
      </c>
      <c r="AG29" s="1">
        <v>6.0</v>
      </c>
      <c r="AH29" s="8">
        <v>0.5454545454545454</v>
      </c>
    </row>
    <row r="30" ht="12.75" customHeight="1">
      <c r="A30" s="9" t="s">
        <v>35</v>
      </c>
      <c r="B30" s="5">
        <v>0.9595238095238094</v>
      </c>
      <c r="C30" s="5">
        <v>6.45952380952381</v>
      </c>
      <c r="D30" s="5">
        <v>0.14854404718024325</v>
      </c>
      <c r="E30" s="6">
        <v>2.0</v>
      </c>
      <c r="F30" s="6">
        <v>3.0</v>
      </c>
      <c r="G30" s="6">
        <v>8.0</v>
      </c>
      <c r="H30" s="6">
        <v>35.0</v>
      </c>
      <c r="I30" s="6">
        <v>4.0</v>
      </c>
      <c r="J30" s="5">
        <v>0.6928571428571428</v>
      </c>
      <c r="K30" s="5">
        <f t="shared" si="38"/>
        <v>1.75</v>
      </c>
      <c r="L30" s="2">
        <v>2.0</v>
      </c>
      <c r="M30" s="2">
        <v>0.0</v>
      </c>
      <c r="N30" s="2">
        <v>7.0</v>
      </c>
      <c r="O30" s="2">
        <v>0.0</v>
      </c>
      <c r="P30" s="7">
        <v>0.8414011900373861</v>
      </c>
      <c r="Q30" s="11">
        <f t="shared" si="39"/>
        <v>2.70952381</v>
      </c>
      <c r="R30" s="2">
        <f>SUM('e1'!O9+'e2'!O9+'e3'!O9+'e4'!O9+'e5'!O9+'e6'!O9+'e7'!O9+'e8'!O9+'e9'!O9+'e10'!O9+'e11'!O9+'e12'!O9+e13a!O9+e13b!O9)</f>
        <v>27</v>
      </c>
      <c r="S30" s="2">
        <v>8.0</v>
      </c>
      <c r="T30" s="2"/>
      <c r="U30" s="2">
        <v>1.0</v>
      </c>
      <c r="V30" s="2">
        <v>0.0</v>
      </c>
      <c r="W30" s="2">
        <v>3.0</v>
      </c>
      <c r="X30" s="2">
        <v>0.0</v>
      </c>
      <c r="Y30" s="2">
        <v>4.0</v>
      </c>
      <c r="Z30" s="2">
        <v>0.0</v>
      </c>
      <c r="AA30" s="2"/>
      <c r="AB30" s="1">
        <v>5.0</v>
      </c>
      <c r="AC30" s="1">
        <v>2.0</v>
      </c>
      <c r="AD30" s="1">
        <v>6.0</v>
      </c>
      <c r="AE30" s="1">
        <v>4.0</v>
      </c>
      <c r="AF30" s="1">
        <v>11.0</v>
      </c>
      <c r="AG30" s="1">
        <v>6.0</v>
      </c>
      <c r="AH30" s="8">
        <v>0.5454545454545454</v>
      </c>
    </row>
    <row r="31" ht="12.75" customHeight="1">
      <c r="A31" s="9" t="s">
        <v>36</v>
      </c>
      <c r="B31" s="5">
        <v>0.5595238095238095</v>
      </c>
      <c r="C31" s="5">
        <v>4.95952380952381</v>
      </c>
      <c r="D31" s="5">
        <v>0.1128180508881421</v>
      </c>
      <c r="E31" s="6">
        <v>4.0</v>
      </c>
      <c r="F31" s="6">
        <v>2.0</v>
      </c>
      <c r="G31" s="6">
        <v>8.0</v>
      </c>
      <c r="H31" s="6">
        <v>27.0</v>
      </c>
      <c r="I31" s="6">
        <v>3.0</v>
      </c>
      <c r="J31" s="5">
        <v>0.5679012345679012</v>
      </c>
      <c r="K31" s="5">
        <f t="shared" si="38"/>
        <v>1.555555556</v>
      </c>
      <c r="L31" s="2">
        <v>1.0</v>
      </c>
      <c r="M31" s="2">
        <v>0.0</v>
      </c>
      <c r="N31" s="2">
        <v>7.0</v>
      </c>
      <c r="O31" s="2">
        <v>0.0</v>
      </c>
      <c r="P31" s="7">
        <v>0.6807192854560433</v>
      </c>
      <c r="Q31" s="11">
        <f t="shared" si="39"/>
        <v>2.115079365</v>
      </c>
      <c r="R31" s="2">
        <f>SUM('e1'!O10+'e2'!O10+'e3'!O10+'e4'!O10+'e5'!O10+'e6'!O10+'e7'!O10+'e8'!O10+'e9'!O10+'e10'!O10+'e11'!O10+'e12'!O10+e13a!O10+e13b!O10)</f>
        <v>24</v>
      </c>
      <c r="S31" s="2">
        <v>9.0</v>
      </c>
      <c r="T31" s="2"/>
      <c r="U31" s="2">
        <v>1.0</v>
      </c>
      <c r="V31" s="2">
        <v>0.0</v>
      </c>
      <c r="W31" s="2">
        <v>2.0</v>
      </c>
      <c r="X31" s="2">
        <v>0.0</v>
      </c>
      <c r="Y31" s="2">
        <v>3.0</v>
      </c>
      <c r="Z31" s="2">
        <v>0.0</v>
      </c>
      <c r="AA31" s="2"/>
      <c r="AB31" s="1">
        <v>4.0</v>
      </c>
      <c r="AC31" s="1">
        <v>2.0</v>
      </c>
      <c r="AD31" s="1">
        <v>6.0</v>
      </c>
      <c r="AE31" s="1">
        <v>2.0</v>
      </c>
      <c r="AF31" s="1">
        <v>10.0</v>
      </c>
      <c r="AG31" s="1">
        <v>4.0</v>
      </c>
      <c r="AH31" s="8">
        <v>0.4</v>
      </c>
    </row>
    <row r="32" ht="12.75" customHeight="1">
      <c r="A32" s="4" t="s">
        <v>37</v>
      </c>
      <c r="B32" s="5">
        <v>0.25</v>
      </c>
      <c r="C32" s="5">
        <v>2.9773809523809525</v>
      </c>
      <c r="D32" s="5">
        <v>0.08396641343462614</v>
      </c>
      <c r="E32" s="6">
        <v>2.0</v>
      </c>
      <c r="F32" s="6">
        <v>4.0</v>
      </c>
      <c r="G32" s="6">
        <v>8.0</v>
      </c>
      <c r="H32" s="6">
        <v>39.0</v>
      </c>
      <c r="I32" s="6">
        <v>5.0</v>
      </c>
      <c r="J32" s="5">
        <v>0.7589743589743589</v>
      </c>
      <c r="K32" s="5">
        <f t="shared" si="38"/>
        <v>1.866666667</v>
      </c>
      <c r="L32" s="2">
        <v>3.0</v>
      </c>
      <c r="M32" s="2">
        <v>0.0</v>
      </c>
      <c r="N32" s="2">
        <v>7.0</v>
      </c>
      <c r="O32" s="2">
        <v>0.0</v>
      </c>
      <c r="P32" s="7">
        <v>0.8429407724089851</v>
      </c>
      <c r="Q32" s="11">
        <f t="shared" si="39"/>
        <v>2.116666667</v>
      </c>
      <c r="R32" s="2">
        <f>SUM('e1'!O11+'e2'!O11+'e3'!O11+'e4'!O11+'e5'!O11+'e6'!O11+'e7'!O11+'e8'!O11+'e9'!O11+'e10'!O11+'e11'!O11+'e12'!O11+e13a!O11+e13b!O11)</f>
        <v>21</v>
      </c>
      <c r="S32" s="2">
        <v>10.0</v>
      </c>
      <c r="T32" s="2"/>
      <c r="U32" s="2">
        <v>0.0</v>
      </c>
      <c r="V32" s="2">
        <v>0.0</v>
      </c>
      <c r="W32" s="2">
        <v>1.0</v>
      </c>
      <c r="X32" s="2">
        <v>0.0</v>
      </c>
      <c r="Y32" s="2">
        <v>1.0</v>
      </c>
      <c r="Z32" s="2">
        <v>0.0</v>
      </c>
      <c r="AA32" s="2"/>
      <c r="AB32" s="1">
        <v>4.0</v>
      </c>
      <c r="AC32" s="1">
        <v>0.0</v>
      </c>
      <c r="AD32" s="1">
        <v>6.0</v>
      </c>
      <c r="AE32" s="1">
        <v>1.0</v>
      </c>
      <c r="AF32" s="1">
        <v>10.0</v>
      </c>
      <c r="AG32" s="1">
        <v>1.0</v>
      </c>
      <c r="AH32" s="8">
        <v>0.1</v>
      </c>
    </row>
    <row r="33" ht="12.75" customHeight="1">
      <c r="A33" s="4" t="s">
        <v>38</v>
      </c>
      <c r="B33" s="5">
        <v>0.75</v>
      </c>
      <c r="C33" s="5">
        <v>1.9773809523809525</v>
      </c>
      <c r="D33" s="5">
        <v>0.3792895845875978</v>
      </c>
      <c r="E33" s="6">
        <v>1.0</v>
      </c>
      <c r="F33" s="6">
        <v>2.0</v>
      </c>
      <c r="G33" s="6">
        <v>3.0</v>
      </c>
      <c r="H33" s="6">
        <v>30.0</v>
      </c>
      <c r="I33" s="6">
        <v>5.0</v>
      </c>
      <c r="J33" s="5">
        <v>0.38</v>
      </c>
      <c r="K33" s="5">
        <f t="shared" si="38"/>
        <v>1.6</v>
      </c>
      <c r="L33" s="2">
        <v>4.0</v>
      </c>
      <c r="M33" s="2">
        <v>0.0</v>
      </c>
      <c r="N33" s="2">
        <v>7.0</v>
      </c>
      <c r="O33" s="2">
        <v>0.0</v>
      </c>
      <c r="P33" s="7">
        <v>0.7592895845875978</v>
      </c>
      <c r="Q33" s="11">
        <f t="shared" si="39"/>
        <v>2.35</v>
      </c>
      <c r="R33" s="2">
        <f>SUM('e1'!O12+'e2'!O12+'e3'!O12+'e4'!O12+'e5'!O12+'e6'!O12+'e7'!O12+'e8'!O12+'e9'!O12+'e10'!O12+'e11'!O12+'e12'!O12+e13a!O12+e13b!O12)</f>
        <v>18</v>
      </c>
      <c r="S33" s="2">
        <v>11.0</v>
      </c>
      <c r="T33" s="2"/>
      <c r="U33" s="2">
        <v>0.0</v>
      </c>
      <c r="V33" s="2">
        <v>0.0</v>
      </c>
      <c r="W33" s="2">
        <v>0.0</v>
      </c>
      <c r="X33" s="2">
        <v>0.0</v>
      </c>
      <c r="Y33" s="2">
        <v>0.0</v>
      </c>
      <c r="Z33" s="2">
        <v>0.0</v>
      </c>
      <c r="AA33" s="2"/>
      <c r="AB33" s="1">
        <v>4.0</v>
      </c>
      <c r="AC33" s="1">
        <v>2.0</v>
      </c>
      <c r="AD33" s="1">
        <v>6.0</v>
      </c>
      <c r="AE33" s="1">
        <v>1.0</v>
      </c>
      <c r="AF33" s="1">
        <v>10.0</v>
      </c>
      <c r="AG33" s="1">
        <v>3.0</v>
      </c>
      <c r="AH33" s="8">
        <v>0.3</v>
      </c>
    </row>
    <row r="34" ht="12.75" customHeight="1">
      <c r="A34" s="9" t="s">
        <v>39</v>
      </c>
      <c r="B34" s="5">
        <v>0.9595238095238094</v>
      </c>
      <c r="C34" s="5">
        <v>1.4595238095238094</v>
      </c>
      <c r="D34" s="5">
        <v>0.6574225122349102</v>
      </c>
      <c r="E34" s="6">
        <v>1.0</v>
      </c>
      <c r="F34" s="6">
        <v>0.0</v>
      </c>
      <c r="G34" s="6">
        <v>7.0</v>
      </c>
      <c r="H34" s="6">
        <v>8.0</v>
      </c>
      <c r="I34" s="6">
        <v>1.0</v>
      </c>
      <c r="J34" s="5">
        <v>-0.875</v>
      </c>
      <c r="K34" s="5">
        <f t="shared" si="38"/>
        <v>0</v>
      </c>
      <c r="L34" s="2">
        <v>0.0</v>
      </c>
      <c r="M34" s="2">
        <v>0.0</v>
      </c>
      <c r="N34" s="2">
        <v>7.0</v>
      </c>
      <c r="O34" s="2">
        <v>0.0</v>
      </c>
      <c r="P34" s="7">
        <v>-0.21757748776508978</v>
      </c>
      <c r="Q34" s="11">
        <f t="shared" si="39"/>
        <v>0.9595238095</v>
      </c>
      <c r="R34" s="2">
        <f>SUM('e1'!O13+'e2'!O13+'e3'!O13+'e4'!O13+'e5'!O13+'e6'!O13+'e7'!O13+'e8'!O13+'e9'!O13+'e10'!O13+'e11'!O13+'e12'!O13+e13a!O13+e13b!O13)</f>
        <v>15</v>
      </c>
      <c r="S34" s="2">
        <v>12.0</v>
      </c>
      <c r="T34" s="2"/>
      <c r="U34" s="2">
        <v>0.0</v>
      </c>
      <c r="V34" s="2">
        <v>0.0</v>
      </c>
      <c r="W34" s="2">
        <v>0.0</v>
      </c>
      <c r="X34" s="2">
        <v>0.0</v>
      </c>
      <c r="Y34" s="2">
        <v>0.0</v>
      </c>
      <c r="Z34" s="2">
        <v>0.0</v>
      </c>
      <c r="AA34" s="2"/>
      <c r="AB34" s="1">
        <v>3.0</v>
      </c>
      <c r="AC34" s="1">
        <v>2.0</v>
      </c>
      <c r="AD34" s="1">
        <v>5.0</v>
      </c>
      <c r="AE34" s="1">
        <v>4.0</v>
      </c>
      <c r="AF34" s="1">
        <v>8.0</v>
      </c>
      <c r="AG34" s="1">
        <v>6.0</v>
      </c>
      <c r="AH34" s="8">
        <v>0.75</v>
      </c>
    </row>
    <row r="35" ht="12.75" customHeight="1">
      <c r="A35" s="4" t="s">
        <v>40</v>
      </c>
      <c r="B35" s="5">
        <v>0.0</v>
      </c>
      <c r="C35" s="5">
        <v>0.9773809523809525</v>
      </c>
      <c r="D35" s="5">
        <v>0.0</v>
      </c>
      <c r="E35" s="6">
        <v>0.0</v>
      </c>
      <c r="F35" s="6">
        <v>3.0</v>
      </c>
      <c r="G35" s="6">
        <v>11.0</v>
      </c>
      <c r="H35" s="6">
        <v>26.0</v>
      </c>
      <c r="I35" s="6">
        <v>4.0</v>
      </c>
      <c r="J35" s="5">
        <v>0.6442307692307693</v>
      </c>
      <c r="K35" s="5">
        <f t="shared" si="38"/>
        <v>1.4</v>
      </c>
      <c r="L35" s="2">
        <v>0.0</v>
      </c>
      <c r="M35" s="2">
        <v>0.0</v>
      </c>
      <c r="N35" s="2">
        <v>7.0</v>
      </c>
      <c r="O35" s="2">
        <v>0.0</v>
      </c>
      <c r="P35" s="7">
        <v>0.6442307692307693</v>
      </c>
      <c r="Q35" s="11">
        <f t="shared" si="39"/>
        <v>1.4</v>
      </c>
      <c r="R35" s="2">
        <f>SUM('e1'!O14+'e2'!O14+'e3'!O14+'e4'!O14+'e5'!O14+'e6'!O14+'e7'!O14+'e8'!O14+'e9'!O14+'e10'!O14+'e11'!O14+'e12'!O14+e13a!O14+e13b!O14)</f>
        <v>12</v>
      </c>
      <c r="S35" s="2">
        <v>13.0</v>
      </c>
      <c r="T35" s="2"/>
      <c r="U35" s="2">
        <v>0.0</v>
      </c>
      <c r="V35" s="2">
        <v>0.0</v>
      </c>
      <c r="W35" s="2">
        <v>0.0</v>
      </c>
      <c r="X35" s="2">
        <v>0.0</v>
      </c>
      <c r="Y35" s="2">
        <v>0.0</v>
      </c>
      <c r="Z35" s="2">
        <v>0.0</v>
      </c>
      <c r="AA35" s="2"/>
      <c r="AB35" s="1">
        <v>2.0</v>
      </c>
      <c r="AC35" s="1">
        <v>0.0</v>
      </c>
      <c r="AD35" s="1">
        <v>4.0</v>
      </c>
      <c r="AE35" s="1">
        <v>0.0</v>
      </c>
      <c r="AF35" s="1">
        <v>6.0</v>
      </c>
      <c r="AG35" s="1">
        <v>0.0</v>
      </c>
      <c r="AH35" s="8">
        <v>0.0</v>
      </c>
    </row>
    <row r="36" ht="12.75" customHeight="1">
      <c r="A36" s="4" t="s">
        <v>41</v>
      </c>
      <c r="B36" s="5">
        <v>0.0</v>
      </c>
      <c r="C36" s="5">
        <v>0.7773809523809524</v>
      </c>
      <c r="D36" s="5">
        <v>0.0</v>
      </c>
      <c r="E36" s="6">
        <v>0.0</v>
      </c>
      <c r="F36" s="6">
        <v>1.0</v>
      </c>
      <c r="G36" s="6">
        <v>4.0</v>
      </c>
      <c r="H36" s="6">
        <v>21.0</v>
      </c>
      <c r="I36" s="6">
        <v>3.0</v>
      </c>
      <c r="J36" s="5">
        <v>0.2698412698412698</v>
      </c>
      <c r="K36" s="5">
        <f t="shared" si="38"/>
        <v>1.166666667</v>
      </c>
      <c r="L36" s="2">
        <v>2.0</v>
      </c>
      <c r="M36" s="2">
        <v>0.0</v>
      </c>
      <c r="N36" s="2">
        <v>7.0</v>
      </c>
      <c r="O36" s="2">
        <v>0.0</v>
      </c>
      <c r="P36" s="7">
        <v>0.2698412698412698</v>
      </c>
      <c r="Q36" s="11">
        <f t="shared" si="39"/>
        <v>1.166666667</v>
      </c>
      <c r="R36" s="2">
        <f>SUM('e1'!O15+'e2'!O15+'e3'!O15+'e4'!O15+'e5'!O15+'e6'!O15+'e7'!O15+'e8'!O15+'e9'!O15+'e10'!O15+'e11'!O15+'e12'!O15+e13a!O15+e13b!O15)</f>
        <v>9</v>
      </c>
      <c r="S36" s="2">
        <v>14.0</v>
      </c>
      <c r="T36" s="2"/>
      <c r="U36" s="2">
        <v>0.0</v>
      </c>
      <c r="V36" s="2">
        <v>0.0</v>
      </c>
      <c r="W36" s="2">
        <v>0.0</v>
      </c>
      <c r="X36" s="2">
        <v>0.0</v>
      </c>
      <c r="Y36" s="2">
        <v>0.0</v>
      </c>
      <c r="Z36" s="2">
        <v>0.0</v>
      </c>
      <c r="AA36" s="2"/>
      <c r="AB36" s="1">
        <v>2.0</v>
      </c>
      <c r="AC36" s="1">
        <v>0.0</v>
      </c>
      <c r="AD36" s="1">
        <v>3.0</v>
      </c>
      <c r="AE36" s="1">
        <v>0.0</v>
      </c>
      <c r="AF36" s="1">
        <v>5.0</v>
      </c>
      <c r="AG36" s="1">
        <v>0.0</v>
      </c>
      <c r="AH36" s="8">
        <v>0.0</v>
      </c>
    </row>
    <row r="37" ht="12.75" customHeight="1">
      <c r="A37" s="4" t="s">
        <v>42</v>
      </c>
      <c r="B37" s="5">
        <v>0.0</v>
      </c>
      <c r="C37" s="5">
        <v>0.4107142857142857</v>
      </c>
      <c r="D37" s="5">
        <v>0.0</v>
      </c>
      <c r="E37" s="6">
        <v>0.0</v>
      </c>
      <c r="F37" s="6">
        <v>1.0</v>
      </c>
      <c r="G37" s="6">
        <v>5.0</v>
      </c>
      <c r="H37" s="6">
        <v>15.0</v>
      </c>
      <c r="I37" s="6">
        <v>2.0</v>
      </c>
      <c r="J37" s="5">
        <v>0.33333333333333337</v>
      </c>
      <c r="K37" s="5">
        <f t="shared" si="38"/>
        <v>1.555555556</v>
      </c>
      <c r="L37" s="2">
        <v>0.0</v>
      </c>
      <c r="M37" s="2">
        <v>0.0</v>
      </c>
      <c r="N37" s="2">
        <v>7.0</v>
      </c>
      <c r="O37" s="2">
        <v>0.0</v>
      </c>
      <c r="P37" s="7">
        <v>0.33333333333333337</v>
      </c>
      <c r="Q37" s="11">
        <f t="shared" si="39"/>
        <v>1.555555556</v>
      </c>
      <c r="R37" s="2">
        <f>SUM('e1'!O16+'e2'!O16+'e3'!O16+'e4'!O16+'e5'!O16+'e6'!O16+'e7'!O16+'e8'!O16+'e9'!O16+'e10'!O16+'e11'!O16+'e12'!O16+e13a!O16+e13b!O16)</f>
        <v>6</v>
      </c>
      <c r="S37" s="2">
        <v>15.0</v>
      </c>
      <c r="T37" s="2"/>
      <c r="U37" s="2">
        <v>0.0</v>
      </c>
      <c r="V37" s="2">
        <v>0.0</v>
      </c>
      <c r="W37" s="2">
        <v>0.0</v>
      </c>
      <c r="X37" s="2">
        <v>0.0</v>
      </c>
      <c r="Y37" s="2">
        <v>0.0</v>
      </c>
      <c r="Z37" s="2">
        <v>0.0</v>
      </c>
      <c r="AA37" s="2"/>
      <c r="AB37" s="1">
        <v>1.0</v>
      </c>
      <c r="AC37" s="1">
        <v>0.0</v>
      </c>
      <c r="AD37" s="1">
        <v>2.0</v>
      </c>
      <c r="AE37" s="1">
        <v>0.0</v>
      </c>
      <c r="AF37" s="1">
        <v>3.0</v>
      </c>
      <c r="AG37" s="1">
        <v>0.0</v>
      </c>
      <c r="AH37" s="8">
        <v>0.0</v>
      </c>
    </row>
    <row r="38" ht="12.75" customHeight="1">
      <c r="A38" s="4" t="s">
        <v>43</v>
      </c>
      <c r="B38" s="5">
        <v>0.0</v>
      </c>
      <c r="C38" s="5">
        <v>0.125</v>
      </c>
      <c r="D38" s="5">
        <v>0.0</v>
      </c>
      <c r="E38" s="6">
        <v>0.0</v>
      </c>
      <c r="F38" s="6">
        <v>0.0</v>
      </c>
      <c r="G38" s="6">
        <v>5.0</v>
      </c>
      <c r="H38" s="6">
        <v>8.0</v>
      </c>
      <c r="I38" s="6">
        <v>1.0</v>
      </c>
      <c r="J38" s="5">
        <v>-0.625</v>
      </c>
      <c r="K38" s="5">
        <f t="shared" si="38"/>
        <v>0</v>
      </c>
      <c r="L38" s="2">
        <v>0.0</v>
      </c>
      <c r="M38" s="2">
        <v>0.0</v>
      </c>
      <c r="N38" s="2">
        <v>7.0</v>
      </c>
      <c r="O38" s="2">
        <v>0.0</v>
      </c>
      <c r="P38" s="7">
        <v>-0.625</v>
      </c>
      <c r="Q38" s="11">
        <f t="shared" si="39"/>
        <v>0</v>
      </c>
      <c r="R38" s="2">
        <f>SUM('e1'!O17+'e2'!O17+'e3'!O17+'e4'!O17+'e5'!O17+'e6'!O17+'e7'!O17+'e8'!O17+'e9'!O17+'e10'!O17+'e11'!O17+'e12'!O17+e13a!O17+e13b!O17)</f>
        <v>3</v>
      </c>
      <c r="S38" s="2">
        <v>16.0</v>
      </c>
      <c r="T38" s="2"/>
      <c r="U38" s="2">
        <v>0.0</v>
      </c>
      <c r="V38" s="2">
        <v>0.0</v>
      </c>
      <c r="W38" s="2">
        <v>0.0</v>
      </c>
      <c r="X38" s="2">
        <v>0.0</v>
      </c>
      <c r="Y38" s="2">
        <v>0.0</v>
      </c>
      <c r="Z38" s="2">
        <v>0.0</v>
      </c>
      <c r="AA38" s="2"/>
      <c r="AB38" s="1">
        <v>0.0</v>
      </c>
      <c r="AC38" s="1">
        <v>0.0</v>
      </c>
      <c r="AD38" s="1">
        <v>1.0</v>
      </c>
      <c r="AE38" s="1">
        <v>0.0</v>
      </c>
      <c r="AF38" s="1">
        <v>1.0</v>
      </c>
      <c r="AG38" s="1">
        <v>0.0</v>
      </c>
      <c r="AH38" s="8">
        <v>0.0</v>
      </c>
    </row>
    <row r="39" ht="12.75" customHeight="1">
      <c r="B39" s="2"/>
      <c r="C39" s="2"/>
      <c r="D39" s="2"/>
      <c r="E39" s="2"/>
      <c r="F39" s="2"/>
      <c r="G39" s="2"/>
      <c r="H39" s="2"/>
      <c r="I39" s="2"/>
      <c r="J39" s="2"/>
      <c r="K39" s="2"/>
      <c r="L39" s="2"/>
      <c r="M39" s="2"/>
      <c r="N39" s="2"/>
      <c r="O39" s="2"/>
      <c r="P39" s="2"/>
      <c r="Q39" s="2"/>
      <c r="R39" s="2"/>
      <c r="S39" s="2"/>
      <c r="T39" s="2"/>
      <c r="U39" s="2"/>
      <c r="V39" s="2"/>
      <c r="W39" s="2"/>
      <c r="X39" s="2"/>
      <c r="Y39" s="2"/>
      <c r="Z39" s="2"/>
      <c r="AA39" s="2"/>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ht="12.75" customHeight="1">
      <c r="A42" s="13" t="s">
        <v>50</v>
      </c>
      <c r="B42" s="2"/>
      <c r="C42" s="2"/>
      <c r="D42" s="2"/>
      <c r="E42" s="2"/>
      <c r="F42" s="2"/>
      <c r="G42" s="2"/>
      <c r="H42" s="2"/>
      <c r="I42" s="2"/>
      <c r="J42" s="2"/>
      <c r="K42" s="2"/>
      <c r="L42" s="2"/>
      <c r="M42" s="2"/>
      <c r="N42" s="2"/>
      <c r="O42" s="2"/>
      <c r="P42" s="2"/>
      <c r="Q42" s="2"/>
      <c r="R42" s="2"/>
      <c r="S42" s="2"/>
      <c r="T42" s="2"/>
      <c r="U42" s="2"/>
      <c r="V42" s="2"/>
      <c r="W42" s="2"/>
      <c r="X42" s="2"/>
      <c r="Y42" s="2"/>
      <c r="Z42" s="2"/>
      <c r="AA42" s="2"/>
    </row>
    <row r="43" ht="12.75" customHeight="1">
      <c r="B43" s="2" t="s">
        <v>1</v>
      </c>
      <c r="C43" s="2" t="s">
        <v>2</v>
      </c>
      <c r="D43" s="2" t="s">
        <v>3</v>
      </c>
      <c r="E43" s="2" t="s">
        <v>4</v>
      </c>
      <c r="F43" s="2" t="s">
        <v>5</v>
      </c>
      <c r="G43" s="2" t="s">
        <v>6</v>
      </c>
      <c r="H43" s="2" t="s">
        <v>7</v>
      </c>
      <c r="I43" s="2" t="s">
        <v>45</v>
      </c>
      <c r="J43" s="2" t="s">
        <v>9</v>
      </c>
      <c r="K43" s="2" t="s">
        <v>46</v>
      </c>
      <c r="L43" s="2" t="s">
        <v>10</v>
      </c>
      <c r="M43" s="2" t="s">
        <v>11</v>
      </c>
      <c r="N43" s="2" t="s">
        <v>12</v>
      </c>
      <c r="O43" s="2" t="s">
        <v>13</v>
      </c>
      <c r="P43" s="4" t="s">
        <v>14</v>
      </c>
      <c r="Q43" s="10" t="s">
        <v>47</v>
      </c>
      <c r="R43" s="2" t="s">
        <v>48</v>
      </c>
      <c r="S43" s="2" t="s">
        <v>49</v>
      </c>
      <c r="T43" s="2"/>
      <c r="U43" s="2" t="s">
        <v>15</v>
      </c>
      <c r="V43" s="2" t="s">
        <v>16</v>
      </c>
      <c r="W43" s="2" t="s">
        <v>17</v>
      </c>
      <c r="X43" s="2" t="s">
        <v>18</v>
      </c>
      <c r="Y43" s="2" t="s">
        <v>19</v>
      </c>
      <c r="Z43" s="2" t="s">
        <v>20</v>
      </c>
      <c r="AA43" s="2"/>
      <c r="AB43" s="1" t="s">
        <v>21</v>
      </c>
      <c r="AC43" s="1" t="s">
        <v>22</v>
      </c>
      <c r="AD43" s="1" t="s">
        <v>23</v>
      </c>
      <c r="AE43" s="1" t="s">
        <v>24</v>
      </c>
      <c r="AF43" s="1" t="s">
        <v>25</v>
      </c>
      <c r="AG43" s="1" t="s">
        <v>26</v>
      </c>
      <c r="AH43" s="1" t="s">
        <v>27</v>
      </c>
    </row>
    <row r="44" ht="12.75" customHeight="1">
      <c r="A44" s="4" t="s">
        <v>28</v>
      </c>
      <c r="B44" s="5">
        <v>2.45</v>
      </c>
      <c r="C44" s="5">
        <v>13.477380952380953</v>
      </c>
      <c r="D44" s="5">
        <v>0.18178606130200514</v>
      </c>
      <c r="E44" s="6">
        <v>2.0</v>
      </c>
      <c r="F44" s="6">
        <v>9.0</v>
      </c>
      <c r="G44" s="6">
        <v>2.0</v>
      </c>
      <c r="H44" s="6">
        <v>81.0</v>
      </c>
      <c r="I44" s="6">
        <v>12.0</v>
      </c>
      <c r="J44" s="5">
        <v>0.7479423868312757</v>
      </c>
      <c r="K44" s="5">
        <v>3.5</v>
      </c>
      <c r="L44" s="2">
        <v>10.0</v>
      </c>
      <c r="M44" s="2">
        <v>4.0</v>
      </c>
      <c r="N44" s="2">
        <v>7.0</v>
      </c>
      <c r="O44" s="5">
        <v>0.5714285714285714</v>
      </c>
      <c r="P44" s="7">
        <v>1.5011570195618522</v>
      </c>
      <c r="Q44" s="11">
        <v>9.378571428571428</v>
      </c>
      <c r="R44" s="2">
        <v>39.0</v>
      </c>
      <c r="S44" s="1">
        <v>1.0</v>
      </c>
      <c r="T44" s="2"/>
      <c r="U44" s="2">
        <v>3.0</v>
      </c>
      <c r="V44" s="2">
        <v>0.0</v>
      </c>
      <c r="W44" s="2">
        <v>8.0</v>
      </c>
      <c r="X44" s="2">
        <v>2.0</v>
      </c>
      <c r="Y44" s="2">
        <v>11.0</v>
      </c>
      <c r="Z44" s="2">
        <v>2.0</v>
      </c>
      <c r="AA44" s="2"/>
      <c r="AB44" s="1">
        <v>5.0</v>
      </c>
      <c r="AC44" s="1">
        <v>0.0</v>
      </c>
      <c r="AD44" s="1">
        <v>6.0</v>
      </c>
      <c r="AE44" s="1">
        <v>2.0</v>
      </c>
      <c r="AF44" s="1">
        <v>11.0</v>
      </c>
      <c r="AG44" s="1">
        <v>2.0</v>
      </c>
      <c r="AH44" s="8">
        <v>0.18181818181818182</v>
      </c>
    </row>
    <row r="45" ht="12.75" customHeight="1">
      <c r="A45" s="9" t="s">
        <v>31</v>
      </c>
      <c r="B45" s="5">
        <v>2.842857142857143</v>
      </c>
      <c r="C45" s="5">
        <v>12.459523809523809</v>
      </c>
      <c r="D45" s="5">
        <v>0.22816739919740114</v>
      </c>
      <c r="E45" s="6">
        <v>1.0</v>
      </c>
      <c r="F45" s="6">
        <v>8.0</v>
      </c>
      <c r="G45" s="6">
        <v>0.0</v>
      </c>
      <c r="H45" s="6">
        <v>58.0</v>
      </c>
      <c r="I45" s="6">
        <v>9.0</v>
      </c>
      <c r="J45" s="5">
        <v>0.8888888888888888</v>
      </c>
      <c r="K45" s="5">
        <v>6.222222222222222</v>
      </c>
      <c r="L45" s="2">
        <v>9.0</v>
      </c>
      <c r="M45" s="2">
        <v>0.0</v>
      </c>
      <c r="N45" s="2">
        <v>7.0</v>
      </c>
      <c r="O45" s="2">
        <v>0.0</v>
      </c>
      <c r="P45" s="7">
        <v>1.11705628808629</v>
      </c>
      <c r="Q45" s="11">
        <v>9.065079365079365</v>
      </c>
      <c r="R45" s="2">
        <v>37.0</v>
      </c>
      <c r="S45" s="2">
        <v>4.0</v>
      </c>
      <c r="T45" s="2"/>
      <c r="U45" s="2">
        <v>3.0</v>
      </c>
      <c r="V45" s="2">
        <v>1.0</v>
      </c>
      <c r="W45" s="2">
        <v>7.0</v>
      </c>
      <c r="X45" s="2">
        <v>0.0</v>
      </c>
      <c r="Y45" s="2">
        <v>10.0</v>
      </c>
      <c r="Z45" s="2">
        <v>1.0</v>
      </c>
      <c r="AA45" s="2"/>
      <c r="AB45" s="1">
        <v>5.0</v>
      </c>
      <c r="AC45" s="1">
        <v>4.0</v>
      </c>
      <c r="AD45" s="1">
        <v>6.0</v>
      </c>
      <c r="AE45" s="1">
        <v>4.0</v>
      </c>
      <c r="AF45" s="1">
        <v>11.0</v>
      </c>
      <c r="AG45" s="1">
        <v>8.0</v>
      </c>
      <c r="AH45" s="8">
        <v>0.7272727272727273</v>
      </c>
    </row>
    <row r="46" ht="12.75" customHeight="1">
      <c r="A46" s="9" t="s">
        <v>29</v>
      </c>
      <c r="B46" s="5">
        <v>2.342857142857143</v>
      </c>
      <c r="C46" s="5">
        <v>13.459523809523809</v>
      </c>
      <c r="D46" s="5">
        <v>0.17406686715018577</v>
      </c>
      <c r="E46" s="6">
        <v>1.0</v>
      </c>
      <c r="F46" s="6">
        <v>9.0</v>
      </c>
      <c r="G46" s="6">
        <v>4.0</v>
      </c>
      <c r="H46" s="6">
        <v>61.0</v>
      </c>
      <c r="I46" s="6">
        <v>10.0</v>
      </c>
      <c r="J46" s="5">
        <v>0.8934426229508198</v>
      </c>
      <c r="K46" s="5">
        <v>3.15</v>
      </c>
      <c r="L46" s="2">
        <v>9.0</v>
      </c>
      <c r="M46" s="2">
        <v>3.0</v>
      </c>
      <c r="N46" s="2">
        <v>7.0</v>
      </c>
      <c r="O46" s="5">
        <v>0.42857142857142855</v>
      </c>
      <c r="P46" s="7">
        <v>1.4960809186724342</v>
      </c>
      <c r="Q46" s="11">
        <v>8.064285714285713</v>
      </c>
      <c r="R46" s="2">
        <v>39.0</v>
      </c>
      <c r="S46" s="1">
        <v>2.0</v>
      </c>
      <c r="T46" s="2"/>
      <c r="U46" s="2">
        <v>3.0</v>
      </c>
      <c r="V46" s="2">
        <v>0.0</v>
      </c>
      <c r="W46" s="2">
        <v>8.0</v>
      </c>
      <c r="X46" s="2">
        <v>1.0</v>
      </c>
      <c r="Y46" s="2">
        <v>11.0</v>
      </c>
      <c r="Z46" s="2">
        <v>1.0</v>
      </c>
      <c r="AA46" s="2"/>
      <c r="AB46" s="1">
        <v>5.0</v>
      </c>
      <c r="AC46" s="1">
        <v>3.0</v>
      </c>
      <c r="AD46" s="1">
        <v>6.0</v>
      </c>
      <c r="AE46" s="1">
        <v>4.0</v>
      </c>
      <c r="AF46" s="1">
        <v>11.0</v>
      </c>
      <c r="AG46" s="1">
        <v>7.0</v>
      </c>
      <c r="AH46" s="8">
        <v>0.6363636363636364</v>
      </c>
    </row>
    <row r="47" ht="12.75" customHeight="1">
      <c r="A47" s="9" t="s">
        <v>30</v>
      </c>
      <c r="B47" s="5">
        <v>4.5095238095238095</v>
      </c>
      <c r="C47" s="5">
        <v>13.459523809523809</v>
      </c>
      <c r="D47" s="5">
        <v>0.33504333981956486</v>
      </c>
      <c r="E47" s="6">
        <v>0.0</v>
      </c>
      <c r="F47" s="6">
        <v>7.0</v>
      </c>
      <c r="G47" s="6">
        <v>5.0</v>
      </c>
      <c r="H47" s="6">
        <v>61.0</v>
      </c>
      <c r="I47" s="6">
        <v>10.0</v>
      </c>
      <c r="J47" s="5">
        <v>0.6918032786885246</v>
      </c>
      <c r="K47" s="5">
        <v>2.1777777777777776</v>
      </c>
      <c r="L47" s="2">
        <v>7.0</v>
      </c>
      <c r="M47" s="2">
        <v>0.0</v>
      </c>
      <c r="N47" s="2">
        <v>7.0</v>
      </c>
      <c r="O47" s="2">
        <v>0.0</v>
      </c>
      <c r="P47" s="7">
        <v>1.0268466185080896</v>
      </c>
      <c r="Q47" s="11">
        <v>6.687301587301587</v>
      </c>
      <c r="R47" s="2">
        <v>38.0</v>
      </c>
      <c r="S47" s="2">
        <v>3.0</v>
      </c>
      <c r="T47" s="2"/>
      <c r="U47" s="2">
        <v>3.0</v>
      </c>
      <c r="V47" s="2">
        <v>1.0</v>
      </c>
      <c r="W47" s="2">
        <v>8.0</v>
      </c>
      <c r="X47" s="2">
        <v>2.0</v>
      </c>
      <c r="Y47" s="2">
        <v>11.0</v>
      </c>
      <c r="Z47" s="2">
        <v>3.0</v>
      </c>
      <c r="AA47" s="2"/>
      <c r="AB47" s="1">
        <v>5.0</v>
      </c>
      <c r="AC47" s="1">
        <v>4.0</v>
      </c>
      <c r="AD47" s="1">
        <v>6.0</v>
      </c>
      <c r="AE47" s="1">
        <v>4.0</v>
      </c>
      <c r="AF47" s="1">
        <v>11.0</v>
      </c>
      <c r="AG47" s="1">
        <v>8.0</v>
      </c>
      <c r="AH47" s="8">
        <v>0.7272727272727273</v>
      </c>
    </row>
    <row r="48" ht="12.75" customHeight="1">
      <c r="A48" s="9" t="s">
        <v>34</v>
      </c>
      <c r="B48" s="5">
        <v>3.0095238095238095</v>
      </c>
      <c r="C48" s="5">
        <v>8.459523809523809</v>
      </c>
      <c r="D48" s="5">
        <v>0.3557556994089502</v>
      </c>
      <c r="E48" s="6">
        <v>3.0</v>
      </c>
      <c r="F48" s="6">
        <v>3.0</v>
      </c>
      <c r="G48" s="6">
        <v>5.0</v>
      </c>
      <c r="H48" s="6">
        <v>42.0</v>
      </c>
      <c r="I48" s="6">
        <v>5.0</v>
      </c>
      <c r="J48" s="5">
        <v>0.5761904761904761</v>
      </c>
      <c r="K48" s="5">
        <v>1.8666666666666667</v>
      </c>
      <c r="L48" s="2">
        <v>4.0</v>
      </c>
      <c r="M48" s="2">
        <v>0.0</v>
      </c>
      <c r="N48" s="2">
        <v>7.0</v>
      </c>
      <c r="O48" s="2">
        <v>0.0</v>
      </c>
      <c r="P48" s="7">
        <v>0.9319461755994263</v>
      </c>
      <c r="Q48" s="11">
        <v>4.876190476190477</v>
      </c>
      <c r="R48" s="2">
        <v>30.0</v>
      </c>
      <c r="S48" s="2">
        <v>7.0</v>
      </c>
      <c r="T48" s="2"/>
      <c r="U48" s="2">
        <v>2.0</v>
      </c>
      <c r="V48" s="2">
        <v>0.0</v>
      </c>
      <c r="W48" s="2">
        <v>4.0</v>
      </c>
      <c r="X48" s="2">
        <v>2.0</v>
      </c>
      <c r="Y48" s="2">
        <v>6.0</v>
      </c>
      <c r="Z48" s="2">
        <v>2.0</v>
      </c>
      <c r="AA48" s="2"/>
      <c r="AB48" s="1">
        <v>5.0</v>
      </c>
      <c r="AC48" s="1">
        <v>2.0</v>
      </c>
      <c r="AD48" s="1">
        <v>6.0</v>
      </c>
      <c r="AE48" s="1">
        <v>4.0</v>
      </c>
      <c r="AF48" s="1">
        <v>11.0</v>
      </c>
      <c r="AG48" s="1">
        <v>6.0</v>
      </c>
      <c r="AH48" s="8">
        <v>0.5454545454545454</v>
      </c>
    </row>
    <row r="49" ht="12.75" customHeight="1">
      <c r="A49" s="4" t="s">
        <v>32</v>
      </c>
      <c r="B49" s="5">
        <v>1.75</v>
      </c>
      <c r="C49" s="5">
        <v>11.477380952380953</v>
      </c>
      <c r="D49" s="5">
        <v>0.15247380977077066</v>
      </c>
      <c r="E49" s="6">
        <v>3.0</v>
      </c>
      <c r="F49" s="6">
        <v>7.0</v>
      </c>
      <c r="G49" s="6">
        <v>7.0</v>
      </c>
      <c r="H49" s="6">
        <v>74.0</v>
      </c>
      <c r="I49" s="6">
        <v>10.0</v>
      </c>
      <c r="J49" s="5">
        <v>0.6905405405405405</v>
      </c>
      <c r="K49" s="5">
        <v>1.7818181818181817</v>
      </c>
      <c r="L49" s="2">
        <v>7.0</v>
      </c>
      <c r="M49" s="2">
        <v>0.0</v>
      </c>
      <c r="N49" s="2">
        <v>7.0</v>
      </c>
      <c r="O49" s="2">
        <v>0.0</v>
      </c>
      <c r="P49" s="7">
        <v>0.8430143503113111</v>
      </c>
      <c r="Q49" s="11">
        <v>3.5318181818181817</v>
      </c>
      <c r="R49" s="2">
        <v>36.0</v>
      </c>
      <c r="S49" s="2">
        <v>5.0</v>
      </c>
      <c r="T49" s="2"/>
      <c r="U49" s="2">
        <v>3.0</v>
      </c>
      <c r="V49" s="2">
        <v>1.0</v>
      </c>
      <c r="W49" s="2">
        <v>6.0</v>
      </c>
      <c r="X49" s="2">
        <v>0.0</v>
      </c>
      <c r="Y49" s="2">
        <v>9.0</v>
      </c>
      <c r="Z49" s="2">
        <v>1.0</v>
      </c>
      <c r="AA49" s="2"/>
      <c r="AB49" s="1">
        <v>5.0</v>
      </c>
      <c r="AC49" s="1">
        <v>1.0</v>
      </c>
      <c r="AD49" s="1">
        <v>6.0</v>
      </c>
      <c r="AE49" s="1">
        <v>1.0</v>
      </c>
      <c r="AF49" s="1">
        <v>11.0</v>
      </c>
      <c r="AG49" s="1">
        <v>2.0</v>
      </c>
      <c r="AH49" s="8">
        <v>0.18181818181818182</v>
      </c>
    </row>
    <row r="50" ht="12.75" customHeight="1">
      <c r="A50" s="9" t="s">
        <v>33</v>
      </c>
      <c r="B50" s="5">
        <v>1.6166666666666667</v>
      </c>
      <c r="C50" s="5">
        <v>9.459523809523809</v>
      </c>
      <c r="D50" s="5">
        <v>0.1709035992952429</v>
      </c>
      <c r="E50" s="6">
        <v>4.0</v>
      </c>
      <c r="F50" s="6">
        <v>3.0</v>
      </c>
      <c r="G50" s="6">
        <v>6.0</v>
      </c>
      <c r="H50" s="6">
        <v>48.0</v>
      </c>
      <c r="I50" s="6">
        <v>6.0</v>
      </c>
      <c r="J50" s="5">
        <v>0.4791666666666667</v>
      </c>
      <c r="K50" s="5">
        <v>1.4</v>
      </c>
      <c r="L50" s="2">
        <v>4.0</v>
      </c>
      <c r="M50" s="2">
        <v>0.0</v>
      </c>
      <c r="N50" s="2">
        <v>7.0</v>
      </c>
      <c r="O50" s="2">
        <v>0.0</v>
      </c>
      <c r="P50" s="7">
        <v>0.6500702659619095</v>
      </c>
      <c r="Q50" s="11">
        <v>3.0166666666666666</v>
      </c>
      <c r="R50" s="2">
        <v>33.0</v>
      </c>
      <c r="S50" s="2">
        <v>6.0</v>
      </c>
      <c r="T50" s="2"/>
      <c r="U50" s="2">
        <v>2.0</v>
      </c>
      <c r="V50" s="2">
        <v>0.0</v>
      </c>
      <c r="W50" s="2">
        <v>5.0</v>
      </c>
      <c r="X50" s="2">
        <v>1.0</v>
      </c>
      <c r="Y50" s="2">
        <v>7.0</v>
      </c>
      <c r="Z50" s="2">
        <v>1.0</v>
      </c>
      <c r="AA50" s="2"/>
      <c r="AB50" s="1">
        <v>5.0</v>
      </c>
      <c r="AC50" s="1">
        <v>1.0</v>
      </c>
      <c r="AD50" s="1">
        <v>6.0</v>
      </c>
      <c r="AE50" s="1">
        <v>3.0</v>
      </c>
      <c r="AF50" s="1">
        <v>11.0</v>
      </c>
      <c r="AG50" s="1">
        <v>4.0</v>
      </c>
      <c r="AH50" s="8">
        <v>0.36363636363636365</v>
      </c>
    </row>
    <row r="51" ht="12.75" customHeight="1">
      <c r="A51" s="9" t="s">
        <v>35</v>
      </c>
      <c r="B51" s="5">
        <v>0.9595238095238094</v>
      </c>
      <c r="C51" s="5">
        <v>6.45952380952381</v>
      </c>
      <c r="D51" s="5">
        <v>0.14854404718024325</v>
      </c>
      <c r="E51" s="6">
        <v>2.0</v>
      </c>
      <c r="F51" s="6">
        <v>3.0</v>
      </c>
      <c r="G51" s="6">
        <v>8.0</v>
      </c>
      <c r="H51" s="6">
        <v>35.0</v>
      </c>
      <c r="I51" s="6">
        <v>4.0</v>
      </c>
      <c r="J51" s="5">
        <v>0.6928571428571428</v>
      </c>
      <c r="K51" s="5">
        <v>1.75</v>
      </c>
      <c r="L51" s="2">
        <v>2.0</v>
      </c>
      <c r="M51" s="2">
        <v>0.0</v>
      </c>
      <c r="N51" s="2">
        <v>7.0</v>
      </c>
      <c r="O51" s="2">
        <v>0.0</v>
      </c>
      <c r="P51" s="7">
        <v>0.8414011900373861</v>
      </c>
      <c r="Q51" s="11">
        <v>2.7095238095238097</v>
      </c>
      <c r="R51" s="2">
        <v>27.0</v>
      </c>
      <c r="S51" s="2">
        <v>8.0</v>
      </c>
      <c r="T51" s="2"/>
      <c r="U51" s="2">
        <v>1.0</v>
      </c>
      <c r="V51" s="2">
        <v>0.0</v>
      </c>
      <c r="W51" s="2">
        <v>3.0</v>
      </c>
      <c r="X51" s="2">
        <v>0.0</v>
      </c>
      <c r="Y51" s="2">
        <v>4.0</v>
      </c>
      <c r="Z51" s="2">
        <v>0.0</v>
      </c>
      <c r="AA51" s="2"/>
      <c r="AB51" s="1">
        <v>5.0</v>
      </c>
      <c r="AC51" s="1">
        <v>2.0</v>
      </c>
      <c r="AD51" s="1">
        <v>6.0</v>
      </c>
      <c r="AE51" s="1">
        <v>4.0</v>
      </c>
      <c r="AF51" s="1">
        <v>11.0</v>
      </c>
      <c r="AG51" s="1">
        <v>6.0</v>
      </c>
      <c r="AH51" s="8">
        <v>0.5454545454545454</v>
      </c>
    </row>
    <row r="52" ht="12.75" customHeight="1">
      <c r="A52" s="4" t="s">
        <v>38</v>
      </c>
      <c r="B52" s="5">
        <v>0.75</v>
      </c>
      <c r="C52" s="5">
        <v>1.9773809523809525</v>
      </c>
      <c r="D52" s="5">
        <v>0.3792895845875978</v>
      </c>
      <c r="E52" s="6">
        <v>1.0</v>
      </c>
      <c r="F52" s="6">
        <v>2.0</v>
      </c>
      <c r="G52" s="6">
        <v>3.0</v>
      </c>
      <c r="H52" s="6">
        <v>30.0</v>
      </c>
      <c r="I52" s="6">
        <v>5.0</v>
      </c>
      <c r="J52" s="5">
        <v>0.38</v>
      </c>
      <c r="K52" s="5">
        <v>1.6</v>
      </c>
      <c r="L52" s="2">
        <v>4.0</v>
      </c>
      <c r="M52" s="2">
        <v>0.0</v>
      </c>
      <c r="N52" s="2">
        <v>7.0</v>
      </c>
      <c r="O52" s="2">
        <v>0.0</v>
      </c>
      <c r="P52" s="7">
        <v>0.7592895845875978</v>
      </c>
      <c r="Q52" s="11">
        <v>2.35</v>
      </c>
      <c r="R52" s="2">
        <v>18.0</v>
      </c>
      <c r="S52" s="2">
        <v>11.0</v>
      </c>
      <c r="T52" s="2"/>
      <c r="U52" s="2">
        <v>0.0</v>
      </c>
      <c r="V52" s="2">
        <v>0.0</v>
      </c>
      <c r="W52" s="2">
        <v>0.0</v>
      </c>
      <c r="X52" s="2">
        <v>0.0</v>
      </c>
      <c r="Y52" s="2">
        <v>0.0</v>
      </c>
      <c r="Z52" s="2">
        <v>0.0</v>
      </c>
      <c r="AA52" s="2"/>
      <c r="AB52" s="1">
        <v>4.0</v>
      </c>
      <c r="AC52" s="1">
        <v>2.0</v>
      </c>
      <c r="AD52" s="1">
        <v>6.0</v>
      </c>
      <c r="AE52" s="1">
        <v>1.0</v>
      </c>
      <c r="AF52" s="1">
        <v>10.0</v>
      </c>
      <c r="AG52" s="1">
        <v>3.0</v>
      </c>
      <c r="AH52" s="8">
        <v>0.3</v>
      </c>
    </row>
    <row r="53" ht="12.75" customHeight="1">
      <c r="A53" s="4" t="s">
        <v>37</v>
      </c>
      <c r="B53" s="5">
        <v>0.25</v>
      </c>
      <c r="C53" s="5">
        <v>2.9773809523809525</v>
      </c>
      <c r="D53" s="5">
        <v>0.08396641343462614</v>
      </c>
      <c r="E53" s="6">
        <v>2.0</v>
      </c>
      <c r="F53" s="6">
        <v>4.0</v>
      </c>
      <c r="G53" s="6">
        <v>8.0</v>
      </c>
      <c r="H53" s="6">
        <v>39.0</v>
      </c>
      <c r="I53" s="6">
        <v>5.0</v>
      </c>
      <c r="J53" s="5">
        <v>0.7589743589743589</v>
      </c>
      <c r="K53" s="5">
        <v>1.8666666666666667</v>
      </c>
      <c r="L53" s="2">
        <v>3.0</v>
      </c>
      <c r="M53" s="2">
        <v>0.0</v>
      </c>
      <c r="N53" s="2">
        <v>7.0</v>
      </c>
      <c r="O53" s="2">
        <v>0.0</v>
      </c>
      <c r="P53" s="7">
        <v>0.8429407724089851</v>
      </c>
      <c r="Q53" s="11">
        <v>2.1166666666666667</v>
      </c>
      <c r="R53" s="2">
        <v>21.0</v>
      </c>
      <c r="S53" s="2">
        <v>10.0</v>
      </c>
      <c r="T53" s="2"/>
      <c r="U53" s="2">
        <v>0.0</v>
      </c>
      <c r="V53" s="2">
        <v>0.0</v>
      </c>
      <c r="W53" s="2">
        <v>1.0</v>
      </c>
      <c r="X53" s="2">
        <v>0.0</v>
      </c>
      <c r="Y53" s="2">
        <v>1.0</v>
      </c>
      <c r="Z53" s="2">
        <v>0.0</v>
      </c>
      <c r="AA53" s="2"/>
      <c r="AB53" s="1">
        <v>4.0</v>
      </c>
      <c r="AC53" s="1">
        <v>0.0</v>
      </c>
      <c r="AD53" s="1">
        <v>6.0</v>
      </c>
      <c r="AE53" s="1">
        <v>1.0</v>
      </c>
      <c r="AF53" s="1">
        <v>10.0</v>
      </c>
      <c r="AG53" s="1">
        <v>1.0</v>
      </c>
      <c r="AH53" s="8">
        <v>0.1</v>
      </c>
    </row>
    <row r="54" ht="12.75" customHeight="1">
      <c r="A54" s="9" t="s">
        <v>36</v>
      </c>
      <c r="B54" s="5">
        <v>0.5595238095238095</v>
      </c>
      <c r="C54" s="5">
        <v>4.95952380952381</v>
      </c>
      <c r="D54" s="5">
        <v>0.1128180508881421</v>
      </c>
      <c r="E54" s="6">
        <v>4.0</v>
      </c>
      <c r="F54" s="6">
        <v>2.0</v>
      </c>
      <c r="G54" s="6">
        <v>8.0</v>
      </c>
      <c r="H54" s="6">
        <v>27.0</v>
      </c>
      <c r="I54" s="6">
        <v>3.0</v>
      </c>
      <c r="J54" s="5">
        <v>0.5679012345679012</v>
      </c>
      <c r="K54" s="5">
        <v>1.5555555555555556</v>
      </c>
      <c r="L54" s="2">
        <v>1.0</v>
      </c>
      <c r="M54" s="2">
        <v>0.0</v>
      </c>
      <c r="N54" s="2">
        <v>7.0</v>
      </c>
      <c r="O54" s="2">
        <v>0.0</v>
      </c>
      <c r="P54" s="7">
        <v>0.6807192854560433</v>
      </c>
      <c r="Q54" s="11">
        <v>2.115079365079365</v>
      </c>
      <c r="R54" s="2">
        <v>24.0</v>
      </c>
      <c r="S54" s="2">
        <v>9.0</v>
      </c>
      <c r="T54" s="2"/>
      <c r="U54" s="2">
        <v>1.0</v>
      </c>
      <c r="V54" s="2">
        <v>0.0</v>
      </c>
      <c r="W54" s="2">
        <v>2.0</v>
      </c>
      <c r="X54" s="2">
        <v>0.0</v>
      </c>
      <c r="Y54" s="2">
        <v>3.0</v>
      </c>
      <c r="Z54" s="2">
        <v>0.0</v>
      </c>
      <c r="AA54" s="2"/>
      <c r="AB54" s="1">
        <v>4.0</v>
      </c>
      <c r="AC54" s="1">
        <v>2.0</v>
      </c>
      <c r="AD54" s="1">
        <v>6.0</v>
      </c>
      <c r="AE54" s="1">
        <v>2.0</v>
      </c>
      <c r="AF54" s="1">
        <v>10.0</v>
      </c>
      <c r="AG54" s="1">
        <v>4.0</v>
      </c>
      <c r="AH54" s="8">
        <v>0.4</v>
      </c>
    </row>
    <row r="55" ht="12.75" customHeight="1">
      <c r="A55" s="4" t="s">
        <v>42</v>
      </c>
      <c r="B55" s="5">
        <v>0.0</v>
      </c>
      <c r="C55" s="5">
        <v>0.4107142857142857</v>
      </c>
      <c r="D55" s="5">
        <v>0.0</v>
      </c>
      <c r="E55" s="6">
        <v>0.0</v>
      </c>
      <c r="F55" s="6">
        <v>1.0</v>
      </c>
      <c r="G55" s="6">
        <v>5.0</v>
      </c>
      <c r="H55" s="6">
        <v>15.0</v>
      </c>
      <c r="I55" s="6">
        <v>2.0</v>
      </c>
      <c r="J55" s="5">
        <v>0.33333333333333337</v>
      </c>
      <c r="K55" s="5">
        <v>1.5555555555555556</v>
      </c>
      <c r="L55" s="2">
        <v>0.0</v>
      </c>
      <c r="M55" s="2">
        <v>0.0</v>
      </c>
      <c r="N55" s="2">
        <v>7.0</v>
      </c>
      <c r="O55" s="2">
        <v>0.0</v>
      </c>
      <c r="P55" s="7">
        <v>0.33333333333333337</v>
      </c>
      <c r="Q55" s="11">
        <v>1.5555555555555556</v>
      </c>
      <c r="R55" s="2">
        <v>6.0</v>
      </c>
      <c r="S55" s="2">
        <v>15.0</v>
      </c>
      <c r="T55" s="2"/>
      <c r="U55" s="2">
        <v>0.0</v>
      </c>
      <c r="V55" s="2">
        <v>0.0</v>
      </c>
      <c r="W55" s="2">
        <v>0.0</v>
      </c>
      <c r="X55" s="2">
        <v>0.0</v>
      </c>
      <c r="Y55" s="2">
        <v>0.0</v>
      </c>
      <c r="Z55" s="2">
        <v>0.0</v>
      </c>
      <c r="AA55" s="2"/>
      <c r="AB55" s="1">
        <v>1.0</v>
      </c>
      <c r="AC55" s="1">
        <v>0.0</v>
      </c>
      <c r="AD55" s="1">
        <v>2.0</v>
      </c>
      <c r="AE55" s="1">
        <v>0.0</v>
      </c>
      <c r="AF55" s="1">
        <v>3.0</v>
      </c>
      <c r="AG55" s="1">
        <v>0.0</v>
      </c>
      <c r="AH55" s="8">
        <v>0.0</v>
      </c>
    </row>
    <row r="56" ht="12.75" customHeight="1">
      <c r="A56" s="4" t="s">
        <v>40</v>
      </c>
      <c r="B56" s="5">
        <v>0.0</v>
      </c>
      <c r="C56" s="5">
        <v>0.9773809523809525</v>
      </c>
      <c r="D56" s="5">
        <v>0.0</v>
      </c>
      <c r="E56" s="6">
        <v>0.0</v>
      </c>
      <c r="F56" s="6">
        <v>3.0</v>
      </c>
      <c r="G56" s="6">
        <v>11.0</v>
      </c>
      <c r="H56" s="6">
        <v>26.0</v>
      </c>
      <c r="I56" s="6">
        <v>4.0</v>
      </c>
      <c r="J56" s="5">
        <v>0.6442307692307693</v>
      </c>
      <c r="K56" s="5">
        <v>1.4</v>
      </c>
      <c r="L56" s="2">
        <v>0.0</v>
      </c>
      <c r="M56" s="2">
        <v>0.0</v>
      </c>
      <c r="N56" s="2">
        <v>7.0</v>
      </c>
      <c r="O56" s="2">
        <v>0.0</v>
      </c>
      <c r="P56" s="7">
        <v>0.6442307692307693</v>
      </c>
      <c r="Q56" s="11">
        <v>1.4</v>
      </c>
      <c r="R56" s="2">
        <v>12.0</v>
      </c>
      <c r="S56" s="2">
        <v>13.0</v>
      </c>
      <c r="T56" s="2"/>
      <c r="U56" s="2">
        <v>0.0</v>
      </c>
      <c r="V56" s="2">
        <v>0.0</v>
      </c>
      <c r="W56" s="2">
        <v>0.0</v>
      </c>
      <c r="X56" s="2">
        <v>0.0</v>
      </c>
      <c r="Y56" s="2">
        <v>0.0</v>
      </c>
      <c r="Z56" s="2">
        <v>0.0</v>
      </c>
      <c r="AA56" s="2"/>
      <c r="AB56" s="1">
        <v>2.0</v>
      </c>
      <c r="AC56" s="1">
        <v>0.0</v>
      </c>
      <c r="AD56" s="1">
        <v>4.0</v>
      </c>
      <c r="AE56" s="1">
        <v>0.0</v>
      </c>
      <c r="AF56" s="1">
        <v>6.0</v>
      </c>
      <c r="AG56" s="1">
        <v>0.0</v>
      </c>
      <c r="AH56" s="8">
        <v>0.0</v>
      </c>
    </row>
    <row r="57" ht="12.75" customHeight="1">
      <c r="A57" s="4" t="s">
        <v>41</v>
      </c>
      <c r="B57" s="5">
        <v>0.0</v>
      </c>
      <c r="C57" s="5">
        <v>0.7773809523809524</v>
      </c>
      <c r="D57" s="5">
        <v>0.0</v>
      </c>
      <c r="E57" s="6">
        <v>0.0</v>
      </c>
      <c r="F57" s="6">
        <v>1.0</v>
      </c>
      <c r="G57" s="6">
        <v>4.0</v>
      </c>
      <c r="H57" s="6">
        <v>21.0</v>
      </c>
      <c r="I57" s="6">
        <v>3.0</v>
      </c>
      <c r="J57" s="5">
        <v>0.2698412698412698</v>
      </c>
      <c r="K57" s="5">
        <v>1.1666666666666667</v>
      </c>
      <c r="L57" s="2">
        <v>2.0</v>
      </c>
      <c r="M57" s="2">
        <v>0.0</v>
      </c>
      <c r="N57" s="2">
        <v>7.0</v>
      </c>
      <c r="O57" s="2">
        <v>0.0</v>
      </c>
      <c r="P57" s="7">
        <v>0.2698412698412698</v>
      </c>
      <c r="Q57" s="11">
        <v>1.1666666666666667</v>
      </c>
      <c r="R57" s="2">
        <v>9.0</v>
      </c>
      <c r="S57" s="2">
        <v>14.0</v>
      </c>
      <c r="T57" s="2"/>
      <c r="U57" s="2">
        <v>0.0</v>
      </c>
      <c r="V57" s="2">
        <v>0.0</v>
      </c>
      <c r="W57" s="2">
        <v>0.0</v>
      </c>
      <c r="X57" s="2">
        <v>0.0</v>
      </c>
      <c r="Y57" s="2">
        <v>0.0</v>
      </c>
      <c r="Z57" s="2">
        <v>0.0</v>
      </c>
      <c r="AA57" s="2"/>
      <c r="AB57" s="1">
        <v>2.0</v>
      </c>
      <c r="AC57" s="1">
        <v>0.0</v>
      </c>
      <c r="AD57" s="1">
        <v>3.0</v>
      </c>
      <c r="AE57" s="1">
        <v>0.0</v>
      </c>
      <c r="AF57" s="1">
        <v>5.0</v>
      </c>
      <c r="AG57" s="1">
        <v>0.0</v>
      </c>
      <c r="AH57" s="8">
        <v>0.0</v>
      </c>
    </row>
    <row r="58" ht="12.75" customHeight="1">
      <c r="A58" s="9" t="s">
        <v>39</v>
      </c>
      <c r="B58" s="5">
        <v>0.9595238095238094</v>
      </c>
      <c r="C58" s="5">
        <v>1.4595238095238094</v>
      </c>
      <c r="D58" s="5">
        <v>0.6574225122349102</v>
      </c>
      <c r="E58" s="6">
        <v>1.0</v>
      </c>
      <c r="F58" s="6">
        <v>0.0</v>
      </c>
      <c r="G58" s="6">
        <v>7.0</v>
      </c>
      <c r="H58" s="6">
        <v>8.0</v>
      </c>
      <c r="I58" s="6">
        <v>1.0</v>
      </c>
      <c r="J58" s="5">
        <v>-0.875</v>
      </c>
      <c r="K58" s="5">
        <v>0.0</v>
      </c>
      <c r="L58" s="2">
        <v>0.0</v>
      </c>
      <c r="M58" s="2">
        <v>0.0</v>
      </c>
      <c r="N58" s="2">
        <v>7.0</v>
      </c>
      <c r="O58" s="2">
        <v>0.0</v>
      </c>
      <c r="P58" s="7">
        <v>-0.21757748776508978</v>
      </c>
      <c r="Q58" s="11">
        <v>0.9595238095238094</v>
      </c>
      <c r="R58" s="2">
        <v>15.0</v>
      </c>
      <c r="S58" s="2">
        <v>12.0</v>
      </c>
      <c r="T58" s="2"/>
      <c r="U58" s="2">
        <v>0.0</v>
      </c>
      <c r="V58" s="2">
        <v>0.0</v>
      </c>
      <c r="W58" s="2">
        <v>0.0</v>
      </c>
      <c r="X58" s="2">
        <v>0.0</v>
      </c>
      <c r="Y58" s="2">
        <v>0.0</v>
      </c>
      <c r="Z58" s="2">
        <v>0.0</v>
      </c>
      <c r="AA58" s="2"/>
      <c r="AB58" s="1">
        <v>3.0</v>
      </c>
      <c r="AC58" s="1">
        <v>2.0</v>
      </c>
      <c r="AD58" s="1">
        <v>5.0</v>
      </c>
      <c r="AE58" s="1">
        <v>4.0</v>
      </c>
      <c r="AF58" s="1">
        <v>8.0</v>
      </c>
      <c r="AG58" s="1">
        <v>6.0</v>
      </c>
      <c r="AH58" s="8">
        <v>0.75</v>
      </c>
    </row>
    <row r="59" ht="12.75" customHeight="1">
      <c r="A59" s="4" t="s">
        <v>43</v>
      </c>
      <c r="B59" s="5">
        <v>0.0</v>
      </c>
      <c r="C59" s="5">
        <v>0.125</v>
      </c>
      <c r="D59" s="5">
        <v>0.0</v>
      </c>
      <c r="E59" s="6">
        <v>0.0</v>
      </c>
      <c r="F59" s="6">
        <v>0.0</v>
      </c>
      <c r="G59" s="6">
        <v>5.0</v>
      </c>
      <c r="H59" s="6">
        <v>8.0</v>
      </c>
      <c r="I59" s="6">
        <v>1.0</v>
      </c>
      <c r="J59" s="5">
        <v>-0.625</v>
      </c>
      <c r="K59" s="5">
        <v>0.0</v>
      </c>
      <c r="L59" s="2">
        <v>0.0</v>
      </c>
      <c r="M59" s="2">
        <v>0.0</v>
      </c>
      <c r="N59" s="2">
        <v>7.0</v>
      </c>
      <c r="O59" s="2">
        <v>0.0</v>
      </c>
      <c r="P59" s="7">
        <v>-0.625</v>
      </c>
      <c r="Q59" s="11">
        <v>0.0</v>
      </c>
      <c r="R59" s="2">
        <v>3.0</v>
      </c>
      <c r="S59" s="2">
        <v>16.0</v>
      </c>
      <c r="T59" s="2"/>
      <c r="U59" s="2">
        <v>0.0</v>
      </c>
      <c r="V59" s="2">
        <v>0.0</v>
      </c>
      <c r="W59" s="2">
        <v>0.0</v>
      </c>
      <c r="X59" s="2">
        <v>0.0</v>
      </c>
      <c r="Y59" s="2">
        <v>0.0</v>
      </c>
      <c r="Z59" s="2">
        <v>0.0</v>
      </c>
      <c r="AA59" s="2"/>
      <c r="AB59" s="1">
        <v>0.0</v>
      </c>
      <c r="AC59" s="1">
        <v>0.0</v>
      </c>
      <c r="AD59" s="1">
        <v>1.0</v>
      </c>
      <c r="AE59" s="1">
        <v>0.0</v>
      </c>
      <c r="AF59" s="1">
        <v>1.0</v>
      </c>
      <c r="AG59" s="1">
        <v>0.0</v>
      </c>
      <c r="AH59" s="8">
        <v>0.0</v>
      </c>
    </row>
    <row r="60" ht="12.75" customHeight="1">
      <c r="B60" s="2"/>
      <c r="C60" s="2"/>
      <c r="D60" s="2"/>
      <c r="E60" s="2"/>
      <c r="F60" s="2"/>
      <c r="G60" s="2"/>
      <c r="H60" s="2"/>
      <c r="I60" s="2"/>
      <c r="J60" s="2"/>
      <c r="K60" s="2"/>
      <c r="L60" s="2"/>
      <c r="M60" s="2"/>
      <c r="N60" s="2"/>
      <c r="O60" s="2"/>
      <c r="P60" s="2"/>
      <c r="Q60" s="2"/>
      <c r="R60" s="2"/>
      <c r="S60" s="2"/>
      <c r="T60" s="2"/>
      <c r="U60" s="2"/>
      <c r="V60" s="2"/>
      <c r="W60" s="2"/>
      <c r="X60" s="2"/>
      <c r="Y60" s="2"/>
      <c r="Z60" s="2"/>
      <c r="AA60" s="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row>
    <row r="62" ht="12.75" customHeight="1">
      <c r="A62" s="13" t="s">
        <v>51</v>
      </c>
      <c r="B62" s="2"/>
      <c r="C62" s="2"/>
      <c r="D62" s="2"/>
      <c r="E62" s="2"/>
      <c r="F62" s="2"/>
      <c r="G62" s="2"/>
      <c r="H62" s="2"/>
      <c r="I62" s="2"/>
      <c r="J62" s="2"/>
      <c r="K62" s="2"/>
      <c r="L62" s="2"/>
      <c r="M62" s="2"/>
      <c r="N62" s="2"/>
      <c r="O62" s="2"/>
      <c r="P62" s="2"/>
      <c r="Q62" s="2"/>
      <c r="R62" s="2"/>
      <c r="S62" s="2"/>
      <c r="T62" s="2"/>
      <c r="U62" s="2"/>
      <c r="V62" s="2"/>
      <c r="W62" s="2"/>
      <c r="X62" s="2"/>
      <c r="Y62" s="2"/>
      <c r="Z62" s="2"/>
      <c r="AA62" s="2"/>
    </row>
    <row r="63" ht="12.75" customHeight="1">
      <c r="B63" s="2"/>
      <c r="C63" s="2"/>
      <c r="D63" s="2"/>
      <c r="E63" s="2"/>
      <c r="F63" s="2"/>
      <c r="G63" s="2"/>
      <c r="H63" s="2"/>
      <c r="I63" s="2"/>
      <c r="J63" s="2"/>
      <c r="K63" s="2"/>
      <c r="L63" s="2"/>
      <c r="M63" s="2"/>
      <c r="N63" s="2"/>
      <c r="O63" s="2"/>
      <c r="P63" s="2"/>
      <c r="Q63" s="2"/>
      <c r="R63" s="2"/>
      <c r="S63" s="2"/>
      <c r="T63" s="2"/>
      <c r="U63" s="2"/>
      <c r="V63" s="2"/>
      <c r="W63" s="2"/>
      <c r="X63" s="2"/>
      <c r="Y63" s="2"/>
      <c r="Z63" s="2"/>
      <c r="AA63" s="2"/>
    </row>
    <row r="64" ht="49.5" customHeight="1">
      <c r="A64" s="2" t="s">
        <v>52</v>
      </c>
      <c r="B64" s="14" t="s">
        <v>53</v>
      </c>
      <c r="D64" s="14" t="s">
        <v>54</v>
      </c>
    </row>
    <row r="65" ht="39.75" customHeight="1">
      <c r="A65" s="1" t="s">
        <v>55</v>
      </c>
      <c r="B65" s="14" t="s">
        <v>56</v>
      </c>
      <c r="D65" s="14" t="s">
        <v>57</v>
      </c>
    </row>
    <row r="66" ht="33.0" customHeight="1">
      <c r="A66" s="2" t="s">
        <v>58</v>
      </c>
      <c r="B66" s="14" t="s">
        <v>59</v>
      </c>
      <c r="D66" s="14" t="s">
        <v>60</v>
      </c>
    </row>
    <row r="67" ht="40.5" customHeight="1">
      <c r="A67" s="1" t="s">
        <v>61</v>
      </c>
      <c r="B67" s="14" t="s">
        <v>62</v>
      </c>
      <c r="D67" s="14" t="s">
        <v>63</v>
      </c>
    </row>
    <row r="68" ht="37.5" customHeight="1">
      <c r="A68" s="2" t="s">
        <v>64</v>
      </c>
      <c r="B68" s="14" t="s">
        <v>65</v>
      </c>
      <c r="D68" s="14" t="s">
        <v>66</v>
      </c>
    </row>
    <row r="69" ht="39.0" customHeight="1">
      <c r="A69" s="2" t="s">
        <v>67</v>
      </c>
      <c r="B69" s="14" t="s">
        <v>68</v>
      </c>
      <c r="D69" s="14" t="s">
        <v>69</v>
      </c>
    </row>
    <row r="70" ht="40.5" customHeight="1">
      <c r="A70" s="2" t="s">
        <v>70</v>
      </c>
      <c r="B70" s="14" t="s">
        <v>71</v>
      </c>
      <c r="D70" s="14" t="s">
        <v>72</v>
      </c>
    </row>
    <row r="71" ht="30.75" customHeight="1">
      <c r="A71" s="2" t="s">
        <v>73</v>
      </c>
      <c r="B71" s="14" t="s">
        <v>74</v>
      </c>
      <c r="D71" s="14" t="s">
        <v>75</v>
      </c>
    </row>
    <row r="72" ht="54.0" customHeight="1">
      <c r="A72" s="2" t="s">
        <v>76</v>
      </c>
      <c r="B72" s="2" t="s">
        <v>77</v>
      </c>
      <c r="D72" s="14" t="s">
        <v>78</v>
      </c>
    </row>
    <row r="73" ht="31.5" customHeight="1">
      <c r="A73" s="2" t="s">
        <v>79</v>
      </c>
      <c r="B73" s="14" t="s">
        <v>80</v>
      </c>
      <c r="D73" s="14" t="s">
        <v>81</v>
      </c>
    </row>
    <row r="74" ht="27.0" customHeight="1">
      <c r="A74" s="2" t="s">
        <v>82</v>
      </c>
      <c r="B74" s="14" t="s">
        <v>83</v>
      </c>
      <c r="D74" s="14" t="s">
        <v>84</v>
      </c>
    </row>
    <row r="75" ht="40.5" customHeight="1">
      <c r="A75" s="2" t="s">
        <v>85</v>
      </c>
      <c r="B75" s="14" t="s">
        <v>86</v>
      </c>
      <c r="D75" s="14" t="s">
        <v>87</v>
      </c>
    </row>
    <row r="76" ht="66.0" customHeight="1">
      <c r="A76" s="2" t="s">
        <v>88</v>
      </c>
      <c r="B76" s="14" t="s">
        <v>89</v>
      </c>
      <c r="D76" s="14" t="s">
        <v>90</v>
      </c>
    </row>
    <row r="77" ht="39.75" customHeight="1">
      <c r="A77" s="2" t="s">
        <v>91</v>
      </c>
      <c r="B77" s="14" t="s">
        <v>92</v>
      </c>
      <c r="D77" s="14" t="s">
        <v>93</v>
      </c>
    </row>
    <row r="78" ht="27.0" customHeight="1">
      <c r="A78" s="2" t="s">
        <v>94</v>
      </c>
      <c r="B78" s="14" t="s">
        <v>95</v>
      </c>
      <c r="D78" s="14" t="s">
        <v>96</v>
      </c>
    </row>
    <row r="79" ht="42.75" customHeight="1">
      <c r="A79" s="2" t="s">
        <v>97</v>
      </c>
      <c r="B79" s="14" t="s">
        <v>98</v>
      </c>
      <c r="D79" s="14" t="s">
        <v>99</v>
      </c>
    </row>
    <row r="80" ht="40.5" customHeight="1">
      <c r="A80" s="2" t="s">
        <v>100</v>
      </c>
      <c r="B80" s="14" t="s">
        <v>101</v>
      </c>
      <c r="D80" s="14" t="s">
        <v>102</v>
      </c>
    </row>
    <row r="81" ht="42.75" customHeight="1">
      <c r="A81" s="2" t="s">
        <v>103</v>
      </c>
      <c r="B81" s="14" t="s">
        <v>104</v>
      </c>
      <c r="D81" s="14" t="s">
        <v>105</v>
      </c>
    </row>
    <row r="82" ht="43.5" customHeight="1">
      <c r="A82" s="2" t="s">
        <v>106</v>
      </c>
      <c r="B82" s="14" t="s">
        <v>107</v>
      </c>
      <c r="D82" s="14" t="s">
        <v>108</v>
      </c>
    </row>
    <row r="83" ht="42.0" customHeight="1">
      <c r="A83" s="2" t="s">
        <v>109</v>
      </c>
      <c r="B83" s="14" t="s">
        <v>110</v>
      </c>
      <c r="D83" s="14" t="s">
        <v>111</v>
      </c>
    </row>
    <row r="84" ht="42.75" customHeight="1">
      <c r="A84" s="2" t="s">
        <v>112</v>
      </c>
      <c r="B84" s="14" t="s">
        <v>113</v>
      </c>
      <c r="D84" s="14" t="s">
        <v>114</v>
      </c>
    </row>
    <row r="85" ht="27.0" customHeight="1">
      <c r="A85" s="2" t="s">
        <v>115</v>
      </c>
      <c r="B85" s="14" t="s">
        <v>116</v>
      </c>
      <c r="D85" s="14" t="s">
        <v>117</v>
      </c>
    </row>
    <row r="86" ht="39.75" customHeight="1">
      <c r="A86" s="2" t="s">
        <v>118</v>
      </c>
      <c r="B86" s="14" t="s">
        <v>119</v>
      </c>
      <c r="D86" s="14" t="s">
        <v>120</v>
      </c>
    </row>
    <row r="87" ht="12.75" customHeight="1"/>
    <row r="88" ht="12.75" customHeight="1"/>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C90" s="13"/>
      <c r="D90" s="13"/>
    </row>
    <row r="91" ht="12.75" customHeight="1">
      <c r="A91" s="13" t="s">
        <v>121</v>
      </c>
      <c r="G91" s="1" t="s">
        <v>122</v>
      </c>
    </row>
    <row r="92" ht="12.75" customHeight="1">
      <c r="B92" s="1" t="s">
        <v>123</v>
      </c>
      <c r="C92" s="1" t="s">
        <v>124</v>
      </c>
      <c r="D92" s="1" t="s">
        <v>125</v>
      </c>
      <c r="E92" s="1" t="s">
        <v>126</v>
      </c>
      <c r="F92" s="1" t="s">
        <v>127</v>
      </c>
      <c r="G92" s="1" t="s">
        <v>128</v>
      </c>
      <c r="H92" s="1" t="s">
        <v>129</v>
      </c>
      <c r="I92" s="1" t="s">
        <v>130</v>
      </c>
      <c r="J92" s="1" t="s">
        <v>131</v>
      </c>
      <c r="K92" s="1" t="s">
        <v>132</v>
      </c>
      <c r="L92" s="1" t="s">
        <v>133</v>
      </c>
      <c r="M92" s="1" t="s">
        <v>134</v>
      </c>
      <c r="N92" s="1" t="s">
        <v>115</v>
      </c>
      <c r="O92" s="1" t="s">
        <v>118</v>
      </c>
    </row>
    <row r="93" ht="12.75" customHeight="1">
      <c r="A93" s="9" t="s">
        <v>34</v>
      </c>
      <c r="B93" s="16">
        <f t="shared" ref="B93:B102" si="40">AVERAGE(E93:O93)</f>
        <v>0.7047619048</v>
      </c>
      <c r="C93" s="6">
        <f t="shared" ref="C93:C102" si="41">COUNT(E93:O93)</f>
        <v>6</v>
      </c>
      <c r="D93" s="5">
        <f t="shared" ref="D93:D102" si="42">B93*C93</f>
        <v>4.228571429</v>
      </c>
      <c r="E93" s="5">
        <v>0.8</v>
      </c>
      <c r="F93" s="5">
        <f>4.5/9</f>
        <v>0.5</v>
      </c>
      <c r="G93" s="5">
        <v>1.0</v>
      </c>
      <c r="H93" s="5">
        <v>1.0</v>
      </c>
      <c r="I93" s="5">
        <f>5/7</f>
        <v>0.7142857143</v>
      </c>
      <c r="J93" s="5">
        <f>1.5/7</f>
        <v>0.2142857143</v>
      </c>
      <c r="K93" s="17"/>
      <c r="L93" s="17"/>
      <c r="M93" s="17"/>
      <c r="N93" s="17"/>
      <c r="O93" s="17"/>
    </row>
    <row r="94" ht="12.75" customHeight="1">
      <c r="A94" s="4" t="s">
        <v>37</v>
      </c>
      <c r="B94" s="16">
        <f t="shared" si="40"/>
        <v>0.7</v>
      </c>
      <c r="C94" s="6">
        <f t="shared" si="41"/>
        <v>1</v>
      </c>
      <c r="D94" s="5">
        <f t="shared" si="42"/>
        <v>0.7</v>
      </c>
      <c r="E94" s="5">
        <v>0.7</v>
      </c>
      <c r="F94" s="17"/>
      <c r="G94" s="17"/>
      <c r="H94" s="17"/>
      <c r="I94" s="17"/>
      <c r="J94" s="17"/>
      <c r="K94" s="17"/>
      <c r="L94" s="17"/>
      <c r="M94" s="17"/>
      <c r="N94" s="17"/>
      <c r="O94" s="17"/>
    </row>
    <row r="95" ht="12.75" customHeight="1">
      <c r="A95" s="9" t="s">
        <v>30</v>
      </c>
      <c r="B95" s="16">
        <f t="shared" si="40"/>
        <v>0.6278679654</v>
      </c>
      <c r="C95" s="6">
        <f t="shared" si="41"/>
        <v>11</v>
      </c>
      <c r="D95" s="5">
        <f t="shared" si="42"/>
        <v>6.906547619</v>
      </c>
      <c r="E95" s="5">
        <v>1.0</v>
      </c>
      <c r="F95" s="5">
        <v>1.0</v>
      </c>
      <c r="G95" s="5">
        <f>3/9</f>
        <v>0.3333333333</v>
      </c>
      <c r="H95" s="5">
        <f>2.5/8</f>
        <v>0.3125</v>
      </c>
      <c r="I95" s="5">
        <f>5/7</f>
        <v>0.7142857143</v>
      </c>
      <c r="J95" s="5">
        <f>4/7</f>
        <v>0.5714285714</v>
      </c>
      <c r="K95" s="5">
        <f>4/6</f>
        <v>0.6666666667</v>
      </c>
      <c r="L95" s="5">
        <f t="shared" ref="L95:L96" si="43">3/5</f>
        <v>0.6</v>
      </c>
      <c r="M95" s="5">
        <v>1.0</v>
      </c>
      <c r="N95" s="5">
        <f>1.5/4</f>
        <v>0.375</v>
      </c>
      <c r="O95" s="5">
        <f>1/3</f>
        <v>0.3333333333</v>
      </c>
    </row>
    <row r="96" ht="12.75" customHeight="1">
      <c r="A96" s="4" t="s">
        <v>28</v>
      </c>
      <c r="B96" s="16">
        <f t="shared" si="40"/>
        <v>0.6148989899</v>
      </c>
      <c r="C96" s="6">
        <f t="shared" si="41"/>
        <v>11</v>
      </c>
      <c r="D96" s="5">
        <f t="shared" si="42"/>
        <v>6.763888889</v>
      </c>
      <c r="E96" s="5">
        <v>0.4</v>
      </c>
      <c r="F96" s="5">
        <f t="shared" ref="F96:F102" si="44">4.5/9</f>
        <v>0.5</v>
      </c>
      <c r="G96" s="5">
        <f>2/9</f>
        <v>0.2222222222</v>
      </c>
      <c r="H96" s="5">
        <f>7/8</f>
        <v>0.875</v>
      </c>
      <c r="I96" s="5">
        <f>1/7</f>
        <v>0.1428571429</v>
      </c>
      <c r="J96" s="5">
        <f>6/7</f>
        <v>0.8571428571</v>
      </c>
      <c r="K96" s="5">
        <v>1.0</v>
      </c>
      <c r="L96" s="5">
        <f t="shared" si="43"/>
        <v>0.6</v>
      </c>
      <c r="M96" s="5">
        <f>2.5/5</f>
        <v>0.5</v>
      </c>
      <c r="N96" s="5">
        <v>1.0</v>
      </c>
      <c r="O96" s="5">
        <f>2/3</f>
        <v>0.6666666667</v>
      </c>
    </row>
    <row r="97" ht="12.75" customHeight="1">
      <c r="A97" s="9" t="s">
        <v>36</v>
      </c>
      <c r="B97" s="16">
        <f t="shared" si="40"/>
        <v>0.6148148148</v>
      </c>
      <c r="C97" s="6">
        <f t="shared" si="41"/>
        <v>3</v>
      </c>
      <c r="D97" s="5">
        <f t="shared" si="42"/>
        <v>1.844444444</v>
      </c>
      <c r="E97" s="5">
        <v>0.9</v>
      </c>
      <c r="F97" s="5">
        <f t="shared" si="44"/>
        <v>0.5</v>
      </c>
      <c r="G97" s="5">
        <f>4/9</f>
        <v>0.4444444444</v>
      </c>
      <c r="H97" s="17"/>
      <c r="I97" s="17"/>
      <c r="J97" s="17"/>
      <c r="K97" s="17"/>
      <c r="L97" s="17"/>
      <c r="M97" s="17"/>
      <c r="N97" s="17"/>
      <c r="O97" s="17"/>
    </row>
    <row r="98" ht="12.75" customHeight="1">
      <c r="A98" s="9" t="s">
        <v>35</v>
      </c>
      <c r="B98" s="16">
        <f t="shared" si="40"/>
        <v>0.6135416667</v>
      </c>
      <c r="C98" s="6">
        <f t="shared" si="41"/>
        <v>4</v>
      </c>
      <c r="D98" s="5">
        <f t="shared" si="42"/>
        <v>2.454166667</v>
      </c>
      <c r="E98" s="5">
        <v>0.6</v>
      </c>
      <c r="F98" s="5">
        <f t="shared" si="44"/>
        <v>0.5</v>
      </c>
      <c r="G98" s="5">
        <f>6/9</f>
        <v>0.6666666667</v>
      </c>
      <c r="H98" s="5">
        <f>5.5/8</f>
        <v>0.6875</v>
      </c>
      <c r="I98" s="17"/>
      <c r="J98" s="17"/>
      <c r="K98" s="17"/>
      <c r="L98" s="17"/>
      <c r="M98" s="17"/>
      <c r="N98" s="17"/>
      <c r="O98" s="17"/>
    </row>
    <row r="99" ht="12.75" customHeight="1">
      <c r="A99" s="9" t="s">
        <v>29</v>
      </c>
      <c r="B99" s="16">
        <f t="shared" si="40"/>
        <v>0.6066919192</v>
      </c>
      <c r="C99" s="6">
        <f t="shared" si="41"/>
        <v>11</v>
      </c>
      <c r="D99" s="5">
        <f t="shared" si="42"/>
        <v>6.673611111</v>
      </c>
      <c r="E99" s="5">
        <v>0.1</v>
      </c>
      <c r="F99" s="5">
        <f t="shared" si="44"/>
        <v>0.5</v>
      </c>
      <c r="G99" s="5">
        <f>7/9</f>
        <v>0.7777777778</v>
      </c>
      <c r="H99" s="5">
        <f t="shared" ref="H99:H101" si="45">2.5/8</f>
        <v>0.3125</v>
      </c>
      <c r="I99" s="5">
        <f>3/7</f>
        <v>0.4285714286</v>
      </c>
      <c r="J99" s="5">
        <f>4/7</f>
        <v>0.5714285714</v>
      </c>
      <c r="K99" s="5">
        <f>5/6</f>
        <v>0.8333333333</v>
      </c>
      <c r="L99" s="5">
        <f>3/5</f>
        <v>0.6</v>
      </c>
      <c r="M99" s="5">
        <f>4/5</f>
        <v>0.8</v>
      </c>
      <c r="N99" s="5">
        <f>3/4</f>
        <v>0.75</v>
      </c>
      <c r="O99" s="5">
        <v>1.0</v>
      </c>
    </row>
    <row r="100" ht="12.75" customHeight="1">
      <c r="A100" s="9" t="s">
        <v>33</v>
      </c>
      <c r="B100" s="16">
        <f t="shared" si="40"/>
        <v>0.5879535147</v>
      </c>
      <c r="C100" s="6">
        <f t="shared" si="41"/>
        <v>7</v>
      </c>
      <c r="D100" s="5">
        <f t="shared" si="42"/>
        <v>4.115674603</v>
      </c>
      <c r="E100" s="5">
        <v>0.2</v>
      </c>
      <c r="F100" s="5">
        <f t="shared" si="44"/>
        <v>0.5</v>
      </c>
      <c r="G100" s="5">
        <f>8/9</f>
        <v>0.8888888889</v>
      </c>
      <c r="H100" s="5">
        <f t="shared" si="45"/>
        <v>0.3125</v>
      </c>
      <c r="I100" s="5">
        <f>5/7</f>
        <v>0.7142857143</v>
      </c>
      <c r="J100" s="5">
        <v>1.0</v>
      </c>
      <c r="K100" s="5">
        <f>3/6</f>
        <v>0.5</v>
      </c>
      <c r="L100" s="17"/>
      <c r="M100" s="17"/>
      <c r="N100" s="17"/>
      <c r="O100" s="17"/>
    </row>
    <row r="101" ht="12.75" customHeight="1">
      <c r="A101" s="4" t="s">
        <v>32</v>
      </c>
      <c r="B101" s="16">
        <f t="shared" si="40"/>
        <v>0.4571208113</v>
      </c>
      <c r="C101" s="6">
        <f t="shared" si="41"/>
        <v>9</v>
      </c>
      <c r="D101" s="5">
        <f t="shared" si="42"/>
        <v>4.114087302</v>
      </c>
      <c r="E101" s="5">
        <v>0.5</v>
      </c>
      <c r="F101" s="5">
        <f t="shared" si="44"/>
        <v>0.5</v>
      </c>
      <c r="G101" s="5">
        <f>1/9</f>
        <v>0.1111111111</v>
      </c>
      <c r="H101" s="5">
        <f t="shared" si="45"/>
        <v>0.3125</v>
      </c>
      <c r="I101" s="5">
        <f>2/7</f>
        <v>0.2857142857</v>
      </c>
      <c r="J101" s="5">
        <f>4/7</f>
        <v>0.5714285714</v>
      </c>
      <c r="K101" s="5">
        <f>2/6</f>
        <v>0.3333333333</v>
      </c>
      <c r="L101" s="5">
        <v>1.0</v>
      </c>
      <c r="M101" s="5">
        <f>2.5/5</f>
        <v>0.5</v>
      </c>
      <c r="N101" s="17"/>
      <c r="O101" s="17"/>
    </row>
    <row r="102" ht="12.75" customHeight="1">
      <c r="A102" s="9" t="s">
        <v>31</v>
      </c>
      <c r="B102" s="16">
        <f t="shared" si="40"/>
        <v>0.4199007937</v>
      </c>
      <c r="C102" s="6">
        <f t="shared" si="41"/>
        <v>10</v>
      </c>
      <c r="D102" s="5">
        <f t="shared" si="42"/>
        <v>4.199007937</v>
      </c>
      <c r="E102" s="5">
        <v>0.3</v>
      </c>
      <c r="F102" s="5">
        <f t="shared" si="44"/>
        <v>0.5</v>
      </c>
      <c r="G102" s="5">
        <f>5/9</f>
        <v>0.5555555556</v>
      </c>
      <c r="H102" s="5">
        <f>5.5/8</f>
        <v>0.6875</v>
      </c>
      <c r="I102" s="5">
        <v>1.0</v>
      </c>
      <c r="J102" s="5">
        <f>1.5/7</f>
        <v>0.2142857143</v>
      </c>
      <c r="K102" s="5">
        <f>1/6</f>
        <v>0.1666666667</v>
      </c>
      <c r="L102" s="5">
        <f t="shared" ref="L102:M102" si="46">1/5</f>
        <v>0.2</v>
      </c>
      <c r="M102" s="5">
        <f t="shared" si="46"/>
        <v>0.2</v>
      </c>
      <c r="N102" s="5">
        <f>1.5/4</f>
        <v>0.375</v>
      </c>
      <c r="O102" s="17"/>
    </row>
    <row r="103" ht="12.75" customHeight="1">
      <c r="D103" s="1" t="s">
        <v>135</v>
      </c>
      <c r="E103" s="1">
        <v>10.0</v>
      </c>
      <c r="F103" s="1">
        <v>9.0</v>
      </c>
      <c r="G103" s="1">
        <v>9.0</v>
      </c>
      <c r="H103" s="1">
        <v>8.0</v>
      </c>
      <c r="I103" s="1">
        <v>7.0</v>
      </c>
      <c r="J103" s="1">
        <v>7.0</v>
      </c>
      <c r="K103" s="1">
        <v>6.0</v>
      </c>
      <c r="L103" s="1">
        <v>5.0</v>
      </c>
      <c r="M103" s="1">
        <v>5.0</v>
      </c>
      <c r="N103" s="1">
        <v>4.0</v>
      </c>
      <c r="O103" s="1">
        <v>3.0</v>
      </c>
    </row>
    <row r="104" ht="12.75" customHeight="1"/>
    <row r="105" ht="12.75" customHeight="1">
      <c r="K105" s="2" t="s">
        <v>136</v>
      </c>
    </row>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6">
    <mergeCell ref="B64:C64"/>
    <mergeCell ref="D64:AA64"/>
    <mergeCell ref="B65:C65"/>
    <mergeCell ref="D65:AA65"/>
    <mergeCell ref="B66:C66"/>
    <mergeCell ref="D66:AA66"/>
    <mergeCell ref="D67:AA67"/>
    <mergeCell ref="B67:C67"/>
    <mergeCell ref="B68:C68"/>
    <mergeCell ref="B69:C69"/>
    <mergeCell ref="B70:C70"/>
    <mergeCell ref="B71:C71"/>
    <mergeCell ref="B72:C72"/>
    <mergeCell ref="B73:C73"/>
    <mergeCell ref="D68:AA68"/>
    <mergeCell ref="D69:AA69"/>
    <mergeCell ref="D70:AA70"/>
    <mergeCell ref="D71:AA71"/>
    <mergeCell ref="D72:AA72"/>
    <mergeCell ref="D73:AA73"/>
    <mergeCell ref="D74:AA74"/>
    <mergeCell ref="B81:C81"/>
    <mergeCell ref="B82:C82"/>
    <mergeCell ref="B83:C83"/>
    <mergeCell ref="B84:C84"/>
    <mergeCell ref="B85:C85"/>
    <mergeCell ref="B86:C86"/>
    <mergeCell ref="B74:C74"/>
    <mergeCell ref="B75:C75"/>
    <mergeCell ref="B76:C76"/>
    <mergeCell ref="B77:C77"/>
    <mergeCell ref="B78:C78"/>
    <mergeCell ref="B79:C79"/>
    <mergeCell ref="B80:C80"/>
    <mergeCell ref="D82:AA82"/>
    <mergeCell ref="D83:AA83"/>
    <mergeCell ref="D84:AA84"/>
    <mergeCell ref="D85:AA85"/>
    <mergeCell ref="D86:AA86"/>
    <mergeCell ref="D75:AA75"/>
    <mergeCell ref="D76:AA76"/>
    <mergeCell ref="D77:AA77"/>
    <mergeCell ref="D78:AA78"/>
    <mergeCell ref="D79:AA79"/>
    <mergeCell ref="D80:AA80"/>
    <mergeCell ref="D81:AA81"/>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9" t="s">
        <v>28</v>
      </c>
      <c r="B2" s="1">
        <f t="shared" ref="B2:B12" si="1">H22</f>
        <v>0.25</v>
      </c>
      <c r="C2" s="1">
        <f t="shared" ref="C2:C12" si="2">2/4</f>
        <v>0.5</v>
      </c>
      <c r="D2" s="1">
        <f t="shared" ref="D2:D12" si="3">I22</f>
        <v>1</v>
      </c>
      <c r="O2" s="1">
        <v>3.0</v>
      </c>
      <c r="X2" s="1">
        <v>1.0</v>
      </c>
      <c r="Z2" s="1">
        <v>1.0</v>
      </c>
      <c r="AA2" s="1">
        <v>1.0</v>
      </c>
    </row>
    <row r="3" ht="12.75" customHeight="1">
      <c r="A3" s="4" t="s">
        <v>29</v>
      </c>
      <c r="B3" s="1">
        <f t="shared" si="1"/>
        <v>0.25</v>
      </c>
      <c r="C3" s="1">
        <f t="shared" si="2"/>
        <v>0.5</v>
      </c>
      <c r="D3" s="1" t="str">
        <f t="shared" si="3"/>
        <v/>
      </c>
      <c r="F3" s="1">
        <v>1.0</v>
      </c>
      <c r="H3" s="1">
        <v>4.0</v>
      </c>
      <c r="I3" s="1">
        <v>1.0</v>
      </c>
      <c r="J3" s="1">
        <v>1.0</v>
      </c>
      <c r="O3" s="1">
        <v>3.0</v>
      </c>
      <c r="X3" s="1">
        <v>1.0</v>
      </c>
      <c r="Y3" s="1">
        <v>1.0</v>
      </c>
      <c r="Z3" s="1">
        <v>1.0</v>
      </c>
    </row>
    <row r="4" ht="12.75" customHeight="1">
      <c r="A4" s="4" t="s">
        <v>30</v>
      </c>
      <c r="B4" s="1">
        <f t="shared" si="1"/>
        <v>0.25</v>
      </c>
      <c r="C4" s="1">
        <f t="shared" si="2"/>
        <v>0.5</v>
      </c>
      <c r="D4" s="1" t="str">
        <f t="shared" si="3"/>
        <v/>
      </c>
      <c r="F4" s="1">
        <v>1.0</v>
      </c>
      <c r="G4" s="1">
        <v>1.0</v>
      </c>
      <c r="H4" s="1">
        <v>4.0</v>
      </c>
      <c r="I4" s="1">
        <v>1.0</v>
      </c>
      <c r="O4" s="1">
        <v>3.0</v>
      </c>
      <c r="X4" s="1">
        <v>1.0</v>
      </c>
      <c r="Y4" s="1">
        <v>1.0</v>
      </c>
      <c r="Z4" s="1">
        <v>1.0</v>
      </c>
    </row>
    <row r="5" ht="12.75" customHeight="1">
      <c r="A5" s="4" t="s">
        <v>31</v>
      </c>
      <c r="B5" s="1">
        <f t="shared" si="1"/>
        <v>0.25</v>
      </c>
      <c r="C5" s="1">
        <f t="shared" si="2"/>
        <v>0.5</v>
      </c>
      <c r="D5" s="1" t="str">
        <f t="shared" si="3"/>
        <v/>
      </c>
      <c r="F5" s="1">
        <v>1.0</v>
      </c>
      <c r="H5" s="1">
        <v>4.0</v>
      </c>
      <c r="I5" s="1">
        <v>1.0</v>
      </c>
      <c r="J5" s="1">
        <v>1.0</v>
      </c>
      <c r="O5" s="1">
        <v>3.0</v>
      </c>
      <c r="X5" s="1">
        <v>1.0</v>
      </c>
      <c r="Y5" s="1">
        <v>1.0</v>
      </c>
      <c r="Z5" s="1">
        <v>1.0</v>
      </c>
    </row>
    <row r="6" ht="12.75" customHeight="1">
      <c r="A6" s="9" t="s">
        <v>32</v>
      </c>
      <c r="B6" s="1">
        <f t="shared" si="1"/>
        <v>0.25</v>
      </c>
      <c r="C6" s="1">
        <f t="shared" si="2"/>
        <v>0.5</v>
      </c>
      <c r="D6" s="1">
        <f t="shared" si="3"/>
        <v>1</v>
      </c>
      <c r="O6" s="1">
        <v>3.0</v>
      </c>
      <c r="X6" s="1">
        <v>1.0</v>
      </c>
      <c r="Z6" s="1">
        <v>1.0</v>
      </c>
      <c r="AA6" s="1">
        <v>1.0</v>
      </c>
    </row>
    <row r="7" ht="12.75" customHeight="1">
      <c r="A7" s="9" t="s">
        <v>33</v>
      </c>
      <c r="B7" s="1">
        <f t="shared" si="1"/>
        <v>0</v>
      </c>
      <c r="C7" s="1">
        <f t="shared" si="2"/>
        <v>0.5</v>
      </c>
      <c r="D7" s="1">
        <f t="shared" si="3"/>
        <v>1</v>
      </c>
      <c r="O7" s="1">
        <v>3.0</v>
      </c>
      <c r="X7" s="1">
        <v>1.0</v>
      </c>
      <c r="Z7" s="1">
        <v>1.0</v>
      </c>
    </row>
    <row r="8" ht="12.75" customHeight="1">
      <c r="A8" s="9" t="s">
        <v>34</v>
      </c>
      <c r="B8" s="1">
        <f t="shared" si="1"/>
        <v>0.25</v>
      </c>
      <c r="C8" s="1">
        <f t="shared" si="2"/>
        <v>0.5</v>
      </c>
      <c r="D8" s="1">
        <f t="shared" si="3"/>
        <v>1</v>
      </c>
      <c r="O8" s="1">
        <v>3.0</v>
      </c>
      <c r="X8" s="1">
        <v>1.0</v>
      </c>
      <c r="Z8" s="1">
        <v>1.0</v>
      </c>
      <c r="AA8" s="1">
        <v>1.0</v>
      </c>
    </row>
    <row r="9" ht="12.75" customHeight="1">
      <c r="A9" s="9" t="s">
        <v>35</v>
      </c>
      <c r="B9" s="1">
        <f t="shared" si="1"/>
        <v>0</v>
      </c>
      <c r="C9" s="1">
        <f t="shared" si="2"/>
        <v>0.5</v>
      </c>
      <c r="D9" s="1">
        <f t="shared" si="3"/>
        <v>1</v>
      </c>
      <c r="O9" s="1">
        <v>3.0</v>
      </c>
      <c r="X9" s="1">
        <v>1.0</v>
      </c>
      <c r="Z9" s="1">
        <v>1.0</v>
      </c>
    </row>
    <row r="10" ht="12.75" customHeight="1">
      <c r="A10" s="9" t="s">
        <v>36</v>
      </c>
      <c r="B10" s="1">
        <f t="shared" si="1"/>
        <v>0</v>
      </c>
      <c r="C10" s="1">
        <f t="shared" si="2"/>
        <v>0.5</v>
      </c>
      <c r="D10" s="1">
        <f t="shared" si="3"/>
        <v>1</v>
      </c>
      <c r="O10" s="1">
        <v>3.0</v>
      </c>
      <c r="X10" s="1">
        <v>1.0</v>
      </c>
      <c r="Z10" s="1">
        <v>1.0</v>
      </c>
    </row>
    <row r="11" ht="12.75" customHeight="1">
      <c r="A11" s="9" t="s">
        <v>37</v>
      </c>
      <c r="B11" s="1">
        <f t="shared" si="1"/>
        <v>0.25</v>
      </c>
      <c r="C11" s="1">
        <f t="shared" si="2"/>
        <v>0.5</v>
      </c>
      <c r="D11" s="1" t="str">
        <f t="shared" si="3"/>
        <v/>
      </c>
      <c r="O11" s="1">
        <v>3.0</v>
      </c>
      <c r="X11" s="1">
        <v>1.0</v>
      </c>
      <c r="Z11" s="1">
        <v>1.0</v>
      </c>
      <c r="AA11" s="1">
        <v>1.0</v>
      </c>
    </row>
    <row r="12" ht="12.75" customHeight="1">
      <c r="A12" s="4" t="s">
        <v>38</v>
      </c>
      <c r="B12" s="1">
        <f t="shared" si="1"/>
        <v>0.25</v>
      </c>
      <c r="C12" s="1">
        <f t="shared" si="2"/>
        <v>0.5</v>
      </c>
      <c r="D12" s="1" t="str">
        <f t="shared" si="3"/>
        <v/>
      </c>
      <c r="F12" s="1">
        <v>0.0</v>
      </c>
      <c r="G12" s="1">
        <v>3.0</v>
      </c>
      <c r="H12" s="1">
        <v>4.0</v>
      </c>
      <c r="I12" s="1">
        <v>1.0</v>
      </c>
      <c r="O12" s="1">
        <v>3.0</v>
      </c>
      <c r="X12" s="1">
        <v>1.0</v>
      </c>
      <c r="Y12" s="1">
        <v>1.0</v>
      </c>
      <c r="Z12" s="1">
        <v>1.0</v>
      </c>
    </row>
    <row r="13" ht="12.75" customHeight="1">
      <c r="A13" s="18" t="s">
        <v>39</v>
      </c>
    </row>
    <row r="14" ht="12.75" customHeight="1">
      <c r="A14" s="18" t="s">
        <v>40</v>
      </c>
    </row>
    <row r="15" ht="12.75" customHeight="1">
      <c r="A15" s="18" t="s">
        <v>41</v>
      </c>
    </row>
    <row r="16" ht="12.75" customHeight="1">
      <c r="A16" s="18" t="s">
        <v>42</v>
      </c>
    </row>
    <row r="17" ht="12.75" customHeight="1">
      <c r="A17" s="18" t="s">
        <v>43</v>
      </c>
    </row>
    <row r="18" ht="12.75" customHeight="1"/>
    <row r="19" ht="12.75" customHeight="1">
      <c r="O19" s="2"/>
      <c r="P19" s="2"/>
      <c r="Q19" s="2"/>
      <c r="R19" s="2"/>
      <c r="S19" s="2"/>
      <c r="T19" s="2"/>
      <c r="U19" s="2"/>
      <c r="V19" s="2"/>
      <c r="W19" s="2"/>
      <c r="X19" s="2"/>
      <c r="Y19" s="2"/>
      <c r="Z19" s="2"/>
      <c r="AA19" s="2"/>
    </row>
    <row r="20" ht="12.75" customHeight="1">
      <c r="B20" s="1" t="s">
        <v>166</v>
      </c>
      <c r="E20" s="1" t="s">
        <v>167</v>
      </c>
      <c r="O20" s="2"/>
      <c r="P20" s="2" t="s">
        <v>175</v>
      </c>
      <c r="Q20" s="2"/>
      <c r="R20" s="2"/>
      <c r="S20" s="2"/>
      <c r="T20" s="2"/>
      <c r="U20" s="2"/>
      <c r="V20" s="2"/>
      <c r="W20" s="2"/>
      <c r="X20" s="2"/>
      <c r="Y20" s="2"/>
      <c r="Z20" s="2"/>
      <c r="AA20" s="2"/>
    </row>
    <row r="21" ht="12.75" customHeight="1">
      <c r="B21" s="1" t="s">
        <v>142</v>
      </c>
      <c r="C21" s="1" t="s">
        <v>143</v>
      </c>
      <c r="D21" s="1" t="s">
        <v>144</v>
      </c>
      <c r="E21" s="1" t="s">
        <v>142</v>
      </c>
      <c r="F21" s="1" t="s">
        <v>143</v>
      </c>
      <c r="G21" s="1" t="s">
        <v>144</v>
      </c>
      <c r="H21" s="1" t="s">
        <v>145</v>
      </c>
      <c r="I21" s="1" t="s">
        <v>4</v>
      </c>
      <c r="P21" s="19" t="s">
        <v>147</v>
      </c>
      <c r="Q21" s="19" t="s">
        <v>156</v>
      </c>
    </row>
    <row r="22" ht="12.75" customHeight="1">
      <c r="A22" s="9" t="s">
        <v>28</v>
      </c>
      <c r="B22" s="18"/>
      <c r="C22" s="1">
        <v>4.0</v>
      </c>
      <c r="D22" s="1">
        <f t="shared" ref="D22:D32" si="4">B22/C22</f>
        <v>0</v>
      </c>
      <c r="E22" s="1">
        <v>1.0</v>
      </c>
      <c r="F22" s="1">
        <v>4.0</v>
      </c>
      <c r="G22" s="1">
        <f t="shared" ref="G22:G32" si="5">E22/F22</f>
        <v>0.25</v>
      </c>
      <c r="H22" s="1">
        <f t="shared" ref="H22:H32" si="6">D22+G22</f>
        <v>0.25</v>
      </c>
      <c r="I22" s="1">
        <v>1.0</v>
      </c>
      <c r="O22" s="20" t="s">
        <v>146</v>
      </c>
      <c r="P22" s="21"/>
      <c r="Q22" s="21"/>
    </row>
    <row r="23" ht="12.75" customHeight="1">
      <c r="A23" s="4" t="s">
        <v>29</v>
      </c>
      <c r="B23" s="1">
        <v>1.0</v>
      </c>
      <c r="C23" s="1">
        <v>4.0</v>
      </c>
      <c r="D23" s="1">
        <f t="shared" si="4"/>
        <v>0.25</v>
      </c>
      <c r="E23" s="1">
        <v>0.0</v>
      </c>
      <c r="F23" s="1">
        <v>4.0</v>
      </c>
      <c r="G23" s="1">
        <f t="shared" si="5"/>
        <v>0</v>
      </c>
      <c r="H23" s="1">
        <f t="shared" si="6"/>
        <v>0.25</v>
      </c>
      <c r="O23" s="19" t="s">
        <v>148</v>
      </c>
      <c r="P23" s="21"/>
      <c r="Q23" s="21">
        <v>1.0</v>
      </c>
    </row>
    <row r="24" ht="12.75" customHeight="1">
      <c r="A24" s="4" t="s">
        <v>30</v>
      </c>
      <c r="B24" s="1">
        <v>1.0</v>
      </c>
      <c r="C24" s="1">
        <v>4.0</v>
      </c>
      <c r="D24" s="1">
        <f t="shared" si="4"/>
        <v>0.25</v>
      </c>
      <c r="E24" s="1">
        <v>0.0</v>
      </c>
      <c r="F24" s="1">
        <v>4.0</v>
      </c>
      <c r="G24" s="1">
        <f t="shared" si="5"/>
        <v>0</v>
      </c>
      <c r="H24" s="1">
        <f t="shared" si="6"/>
        <v>0.25</v>
      </c>
      <c r="O24" s="19" t="s">
        <v>147</v>
      </c>
      <c r="P24" s="21"/>
      <c r="Q24" s="21">
        <v>1.0</v>
      </c>
    </row>
    <row r="25" ht="12.75" customHeight="1">
      <c r="A25" s="4" t="s">
        <v>31</v>
      </c>
      <c r="B25" s="1">
        <v>1.0</v>
      </c>
      <c r="C25" s="1">
        <v>4.0</v>
      </c>
      <c r="D25" s="1">
        <f t="shared" si="4"/>
        <v>0.25</v>
      </c>
      <c r="E25" s="1">
        <v>0.0</v>
      </c>
      <c r="F25" s="1">
        <v>4.0</v>
      </c>
      <c r="G25" s="1">
        <f t="shared" si="5"/>
        <v>0</v>
      </c>
      <c r="H25" s="1">
        <f t="shared" si="6"/>
        <v>0.25</v>
      </c>
      <c r="O25" s="19" t="s">
        <v>149</v>
      </c>
      <c r="P25" s="21"/>
      <c r="Q25" s="21">
        <v>1.0</v>
      </c>
    </row>
    <row r="26" ht="12.75" customHeight="1">
      <c r="A26" s="9" t="s">
        <v>32</v>
      </c>
      <c r="B26" s="18"/>
      <c r="C26" s="1">
        <v>4.0</v>
      </c>
      <c r="D26" s="1">
        <f t="shared" si="4"/>
        <v>0</v>
      </c>
      <c r="E26" s="1">
        <v>1.0</v>
      </c>
      <c r="F26" s="1">
        <v>4.0</v>
      </c>
      <c r="G26" s="1">
        <f t="shared" si="5"/>
        <v>0.25</v>
      </c>
      <c r="H26" s="1">
        <f t="shared" si="6"/>
        <v>0.25</v>
      </c>
      <c r="I26" s="1">
        <v>1.0</v>
      </c>
      <c r="O26" s="20" t="s">
        <v>150</v>
      </c>
      <c r="P26" s="21"/>
      <c r="Q26" s="21"/>
    </row>
    <row r="27" ht="12.75" customHeight="1">
      <c r="A27" s="9" t="s">
        <v>33</v>
      </c>
      <c r="B27" s="1">
        <v>0.0</v>
      </c>
      <c r="C27" s="1">
        <v>4.0</v>
      </c>
      <c r="D27" s="1">
        <f t="shared" si="4"/>
        <v>0</v>
      </c>
      <c r="E27" s="18"/>
      <c r="F27" s="1">
        <v>4.0</v>
      </c>
      <c r="G27" s="1">
        <f t="shared" si="5"/>
        <v>0</v>
      </c>
      <c r="H27" s="1">
        <f t="shared" si="6"/>
        <v>0</v>
      </c>
      <c r="I27" s="1">
        <v>1.0</v>
      </c>
      <c r="O27" s="20" t="s">
        <v>151</v>
      </c>
      <c r="P27" s="21"/>
      <c r="Q27" s="21"/>
    </row>
    <row r="28" ht="12.75" customHeight="1">
      <c r="A28" s="9" t="s">
        <v>34</v>
      </c>
      <c r="B28" s="18"/>
      <c r="C28" s="1">
        <v>4.0</v>
      </c>
      <c r="D28" s="1">
        <f t="shared" si="4"/>
        <v>0</v>
      </c>
      <c r="E28" s="1">
        <v>1.0</v>
      </c>
      <c r="F28" s="1">
        <v>4.0</v>
      </c>
      <c r="G28" s="1">
        <f t="shared" si="5"/>
        <v>0.25</v>
      </c>
      <c r="H28" s="1">
        <f t="shared" si="6"/>
        <v>0.25</v>
      </c>
      <c r="I28" s="1">
        <v>1.0</v>
      </c>
      <c r="O28" s="20" t="s">
        <v>152</v>
      </c>
      <c r="P28" s="21"/>
      <c r="Q28" s="21"/>
    </row>
    <row r="29" ht="12.75" customHeight="1">
      <c r="A29" s="9" t="s">
        <v>35</v>
      </c>
      <c r="B29" s="1">
        <v>0.0</v>
      </c>
      <c r="C29" s="1">
        <v>4.0</v>
      </c>
      <c r="D29" s="1">
        <f t="shared" si="4"/>
        <v>0</v>
      </c>
      <c r="E29" s="18"/>
      <c r="F29" s="1">
        <v>4.0</v>
      </c>
      <c r="G29" s="1">
        <f t="shared" si="5"/>
        <v>0</v>
      </c>
      <c r="H29" s="1">
        <f t="shared" si="6"/>
        <v>0</v>
      </c>
      <c r="I29" s="1">
        <v>1.0</v>
      </c>
      <c r="O29" s="20" t="s">
        <v>153</v>
      </c>
      <c r="P29" s="21"/>
      <c r="Q29" s="21"/>
    </row>
    <row r="30" ht="12.75" customHeight="1">
      <c r="A30" s="9" t="s">
        <v>36</v>
      </c>
      <c r="B30" s="1">
        <v>0.0</v>
      </c>
      <c r="C30" s="1">
        <v>4.0</v>
      </c>
      <c r="D30" s="1">
        <f t="shared" si="4"/>
        <v>0</v>
      </c>
      <c r="E30" s="18"/>
      <c r="F30" s="1">
        <v>4.0</v>
      </c>
      <c r="G30" s="1">
        <f t="shared" si="5"/>
        <v>0</v>
      </c>
      <c r="H30" s="1">
        <f t="shared" si="6"/>
        <v>0</v>
      </c>
      <c r="I30" s="1">
        <v>1.0</v>
      </c>
      <c r="O30" s="20" t="s">
        <v>154</v>
      </c>
      <c r="P30" s="21"/>
      <c r="Q30" s="21"/>
    </row>
    <row r="31" ht="12.75" customHeight="1">
      <c r="A31" s="9" t="s">
        <v>37</v>
      </c>
      <c r="B31" s="1">
        <v>0.0</v>
      </c>
      <c r="C31" s="1">
        <v>4.0</v>
      </c>
      <c r="D31" s="1">
        <f t="shared" si="4"/>
        <v>0</v>
      </c>
      <c r="E31" s="1">
        <v>1.0</v>
      </c>
      <c r="F31" s="1">
        <v>4.0</v>
      </c>
      <c r="G31" s="1">
        <f t="shared" si="5"/>
        <v>0.25</v>
      </c>
      <c r="H31" s="1">
        <f t="shared" si="6"/>
        <v>0.25</v>
      </c>
      <c r="O31" s="20" t="s">
        <v>155</v>
      </c>
      <c r="P31" s="21"/>
      <c r="Q31" s="21"/>
    </row>
    <row r="32" ht="12.75" customHeight="1">
      <c r="A32" s="4" t="s">
        <v>38</v>
      </c>
      <c r="B32" s="1">
        <v>1.0</v>
      </c>
      <c r="C32" s="1">
        <v>4.0</v>
      </c>
      <c r="D32" s="1">
        <f t="shared" si="4"/>
        <v>0.25</v>
      </c>
      <c r="E32" s="1">
        <v>0.0</v>
      </c>
      <c r="F32" s="1">
        <v>4.0</v>
      </c>
      <c r="G32" s="1">
        <f t="shared" si="5"/>
        <v>0</v>
      </c>
      <c r="H32" s="1">
        <f t="shared" si="6"/>
        <v>0.25</v>
      </c>
      <c r="O32" s="19" t="s">
        <v>156</v>
      </c>
      <c r="P32" s="21">
        <v>1.0</v>
      </c>
      <c r="Q32" s="21"/>
    </row>
    <row r="33" ht="12.75" customHeight="1">
      <c r="A33" s="18" t="s">
        <v>39</v>
      </c>
      <c r="O33" s="22" t="s">
        <v>157</v>
      </c>
      <c r="P33" s="21"/>
      <c r="Q33" s="21"/>
    </row>
    <row r="34" ht="12.75" customHeight="1">
      <c r="A34" s="18" t="s">
        <v>40</v>
      </c>
      <c r="O34" s="22" t="s">
        <v>158</v>
      </c>
      <c r="P34" s="21"/>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P38" s="1">
        <f t="shared" ref="P38:Q38" si="7">SUM(P22:P37)</f>
        <v>1</v>
      </c>
      <c r="Q38" s="1">
        <f t="shared" si="7"/>
        <v>3</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9" t="s">
        <v>28</v>
      </c>
      <c r="B2" s="1">
        <f t="shared" ref="B2:B13" si="1">H22</f>
        <v>0</v>
      </c>
      <c r="C2" s="1">
        <f t="shared" ref="C2:C13" si="2">1/2</f>
        <v>0.5</v>
      </c>
      <c r="D2" s="1">
        <f t="shared" ref="D2:D13" si="3">I22</f>
        <v>1</v>
      </c>
      <c r="F2" s="1">
        <v>1.0</v>
      </c>
      <c r="H2" s="1">
        <v>8.0</v>
      </c>
      <c r="I2" s="1">
        <v>1.0</v>
      </c>
      <c r="J2" s="1">
        <v>1.0</v>
      </c>
      <c r="O2" s="1">
        <v>3.0</v>
      </c>
      <c r="X2" s="1">
        <v>1.0</v>
      </c>
      <c r="Z2" s="1">
        <v>1.0</v>
      </c>
    </row>
    <row r="3" ht="12.75" customHeight="1">
      <c r="A3" s="4" t="s">
        <v>29</v>
      </c>
      <c r="B3" s="1">
        <f t="shared" si="1"/>
        <v>0.5</v>
      </c>
      <c r="C3" s="1">
        <f t="shared" si="2"/>
        <v>0.5</v>
      </c>
      <c r="D3" s="1" t="str">
        <f t="shared" si="3"/>
        <v/>
      </c>
      <c r="O3" s="1">
        <v>3.0</v>
      </c>
      <c r="X3" s="1">
        <v>1.0</v>
      </c>
      <c r="Y3" s="1">
        <v>1.0</v>
      </c>
      <c r="Z3" s="1">
        <v>1.0</v>
      </c>
      <c r="AA3" s="1">
        <v>1.0</v>
      </c>
    </row>
    <row r="4" ht="12.75" customHeight="1">
      <c r="A4" s="4" t="s">
        <v>30</v>
      </c>
      <c r="B4" s="1">
        <f t="shared" si="1"/>
        <v>0.5</v>
      </c>
      <c r="C4" s="1">
        <f t="shared" si="2"/>
        <v>0.5</v>
      </c>
      <c r="D4" s="1" t="str">
        <f t="shared" si="3"/>
        <v/>
      </c>
      <c r="O4" s="1">
        <v>3.0</v>
      </c>
      <c r="X4" s="1">
        <v>1.0</v>
      </c>
      <c r="Y4" s="1">
        <v>1.0</v>
      </c>
      <c r="Z4" s="1">
        <v>1.0</v>
      </c>
      <c r="AA4" s="1">
        <v>1.0</v>
      </c>
    </row>
    <row r="5" ht="12.75" customHeight="1">
      <c r="A5" s="4" t="s">
        <v>31</v>
      </c>
      <c r="B5" s="1">
        <f t="shared" si="1"/>
        <v>0.5</v>
      </c>
      <c r="C5" s="1">
        <f t="shared" si="2"/>
        <v>0.5</v>
      </c>
      <c r="D5" s="1" t="str">
        <f t="shared" si="3"/>
        <v/>
      </c>
      <c r="O5" s="1">
        <v>3.0</v>
      </c>
      <c r="X5" s="1">
        <v>1.0</v>
      </c>
      <c r="Y5" s="1">
        <v>1.0</v>
      </c>
      <c r="Z5" s="1">
        <v>1.0</v>
      </c>
      <c r="AA5" s="1">
        <v>1.0</v>
      </c>
    </row>
    <row r="6" ht="12.75" customHeight="1">
      <c r="A6" s="9" t="s">
        <v>32</v>
      </c>
      <c r="B6" s="1">
        <f t="shared" si="1"/>
        <v>0</v>
      </c>
      <c r="C6" s="1">
        <f t="shared" si="2"/>
        <v>0.5</v>
      </c>
      <c r="D6" s="1">
        <f t="shared" si="3"/>
        <v>1</v>
      </c>
      <c r="F6" s="1">
        <v>1.0</v>
      </c>
      <c r="H6" s="1">
        <v>8.0</v>
      </c>
      <c r="I6" s="1">
        <v>1.0</v>
      </c>
      <c r="J6" s="1">
        <v>1.0</v>
      </c>
      <c r="O6" s="1">
        <v>3.0</v>
      </c>
      <c r="X6" s="1">
        <v>1.0</v>
      </c>
      <c r="Z6" s="1">
        <v>1.0</v>
      </c>
    </row>
    <row r="7" ht="12.75" customHeight="1">
      <c r="A7" s="9" t="s">
        <v>33</v>
      </c>
      <c r="B7" s="1">
        <f t="shared" si="1"/>
        <v>0</v>
      </c>
      <c r="C7" s="1">
        <f t="shared" si="2"/>
        <v>0.5</v>
      </c>
      <c r="D7" s="1">
        <f t="shared" si="3"/>
        <v>1</v>
      </c>
      <c r="F7" s="1">
        <v>1.0</v>
      </c>
      <c r="H7" s="1">
        <v>8.0</v>
      </c>
      <c r="I7" s="1">
        <v>1.0</v>
      </c>
      <c r="J7" s="1">
        <v>1.0</v>
      </c>
      <c r="O7" s="1">
        <v>3.0</v>
      </c>
      <c r="X7" s="1">
        <v>1.0</v>
      </c>
      <c r="Z7" s="1">
        <v>1.0</v>
      </c>
    </row>
    <row r="8" ht="12.75" customHeight="1">
      <c r="A8" s="9" t="s">
        <v>34</v>
      </c>
      <c r="B8" s="1">
        <f t="shared" si="1"/>
        <v>0</v>
      </c>
      <c r="C8" s="1">
        <f t="shared" si="2"/>
        <v>0.5</v>
      </c>
      <c r="D8" s="1">
        <f t="shared" si="3"/>
        <v>1</v>
      </c>
      <c r="F8" s="1">
        <v>1.0</v>
      </c>
      <c r="H8" s="1">
        <v>8.0</v>
      </c>
      <c r="I8" s="1">
        <v>1.0</v>
      </c>
      <c r="J8" s="1">
        <v>1.0</v>
      </c>
      <c r="O8" s="1">
        <v>3.0</v>
      </c>
      <c r="X8" s="1">
        <v>1.0</v>
      </c>
      <c r="Z8" s="1">
        <v>1.0</v>
      </c>
    </row>
    <row r="9" ht="12.75" customHeight="1">
      <c r="A9" s="9" t="s">
        <v>35</v>
      </c>
      <c r="B9" s="1">
        <f t="shared" si="1"/>
        <v>0</v>
      </c>
      <c r="C9" s="1">
        <f t="shared" si="2"/>
        <v>0.5</v>
      </c>
      <c r="D9" s="1">
        <f t="shared" si="3"/>
        <v>1</v>
      </c>
      <c r="F9" s="1">
        <v>1.0</v>
      </c>
      <c r="H9" s="1">
        <v>8.0</v>
      </c>
      <c r="I9" s="1">
        <v>1.0</v>
      </c>
      <c r="J9" s="1">
        <v>1.0</v>
      </c>
      <c r="O9" s="1">
        <v>3.0</v>
      </c>
      <c r="X9" s="1">
        <v>1.0</v>
      </c>
      <c r="Z9" s="1">
        <v>1.0</v>
      </c>
    </row>
    <row r="10" ht="12.75" customHeight="1">
      <c r="A10" s="9" t="s">
        <v>36</v>
      </c>
      <c r="B10" s="1">
        <f t="shared" si="1"/>
        <v>0</v>
      </c>
      <c r="C10" s="1">
        <f t="shared" si="2"/>
        <v>0.5</v>
      </c>
      <c r="D10" s="1">
        <f t="shared" si="3"/>
        <v>1</v>
      </c>
      <c r="F10" s="1">
        <v>1.0</v>
      </c>
      <c r="H10" s="1">
        <v>8.0</v>
      </c>
      <c r="I10" s="1">
        <v>1.0</v>
      </c>
      <c r="J10" s="1">
        <v>1.0</v>
      </c>
      <c r="O10" s="1">
        <v>3.0</v>
      </c>
      <c r="X10" s="1">
        <v>1.0</v>
      </c>
      <c r="Z10" s="1">
        <v>1.0</v>
      </c>
    </row>
    <row r="11" ht="12.75" customHeight="1">
      <c r="A11" s="9" t="s">
        <v>37</v>
      </c>
      <c r="B11" s="1">
        <f t="shared" si="1"/>
        <v>0</v>
      </c>
      <c r="C11" s="1">
        <f t="shared" si="2"/>
        <v>0.5</v>
      </c>
      <c r="D11" s="1">
        <f t="shared" si="3"/>
        <v>1</v>
      </c>
      <c r="F11" s="1">
        <v>1.0</v>
      </c>
      <c r="G11" s="1">
        <v>1.0</v>
      </c>
      <c r="H11" s="1">
        <v>8.0</v>
      </c>
      <c r="I11" s="1">
        <v>1.0</v>
      </c>
      <c r="O11" s="1">
        <v>3.0</v>
      </c>
      <c r="X11" s="1">
        <v>1.0</v>
      </c>
      <c r="Z11" s="1">
        <v>1.0</v>
      </c>
    </row>
    <row r="12" ht="12.75" customHeight="1">
      <c r="A12" s="4" t="s">
        <v>38</v>
      </c>
      <c r="B12" s="1">
        <f t="shared" si="1"/>
        <v>0.5</v>
      </c>
      <c r="C12" s="1">
        <f t="shared" si="2"/>
        <v>0.5</v>
      </c>
      <c r="D12" s="1" t="str">
        <f t="shared" si="3"/>
        <v/>
      </c>
      <c r="O12" s="1">
        <v>3.0</v>
      </c>
      <c r="X12" s="1">
        <v>1.0</v>
      </c>
      <c r="Y12" s="1">
        <v>1.0</v>
      </c>
      <c r="Z12" s="1">
        <v>1.0</v>
      </c>
      <c r="AA12" s="1">
        <v>1.0</v>
      </c>
    </row>
    <row r="13" ht="12.75" customHeight="1">
      <c r="A13" s="9" t="s">
        <v>39</v>
      </c>
      <c r="B13" s="1">
        <f t="shared" si="1"/>
        <v>0</v>
      </c>
      <c r="C13" s="1">
        <f t="shared" si="2"/>
        <v>0.5</v>
      </c>
      <c r="D13" s="1">
        <f t="shared" si="3"/>
        <v>1</v>
      </c>
      <c r="F13" s="1">
        <v>0.0</v>
      </c>
      <c r="G13" s="1">
        <v>7.0</v>
      </c>
      <c r="H13" s="1">
        <v>8.0</v>
      </c>
      <c r="I13" s="1">
        <v>1.0</v>
      </c>
      <c r="O13" s="1">
        <v>3.0</v>
      </c>
      <c r="X13" s="1">
        <v>1.0</v>
      </c>
      <c r="Z13" s="1">
        <v>1.0</v>
      </c>
    </row>
    <row r="14" ht="12.75" customHeight="1">
      <c r="A14" s="18" t="s">
        <v>40</v>
      </c>
    </row>
    <row r="15" ht="12.75" customHeight="1">
      <c r="A15" s="18" t="s">
        <v>41</v>
      </c>
    </row>
    <row r="16" ht="12.75" customHeight="1">
      <c r="A16" s="18" t="s">
        <v>42</v>
      </c>
    </row>
    <row r="17" ht="12.75" customHeight="1">
      <c r="A17" s="18" t="s">
        <v>43</v>
      </c>
    </row>
    <row r="18" ht="12.75" customHeight="1"/>
    <row r="19" ht="12.75" customHeight="1">
      <c r="O19" s="2"/>
      <c r="P19" s="2"/>
      <c r="Q19" s="2"/>
      <c r="R19" s="2"/>
      <c r="S19" s="2"/>
      <c r="T19" s="2"/>
      <c r="U19" s="2"/>
      <c r="V19" s="2"/>
      <c r="W19" s="2"/>
      <c r="X19" s="2"/>
      <c r="Y19" s="2"/>
      <c r="Z19" s="2"/>
      <c r="AA19" s="2"/>
    </row>
    <row r="20" ht="12.75" customHeight="1">
      <c r="B20" s="1" t="s">
        <v>166</v>
      </c>
      <c r="E20" s="1" t="s">
        <v>167</v>
      </c>
      <c r="O20" s="2"/>
      <c r="P20" s="2" t="s">
        <v>176</v>
      </c>
      <c r="Q20" s="2"/>
      <c r="R20" s="2"/>
      <c r="S20" s="2"/>
      <c r="T20" s="2"/>
      <c r="U20" s="2"/>
      <c r="V20" s="2"/>
      <c r="W20" s="2"/>
      <c r="X20" s="2"/>
      <c r="Y20" s="2"/>
      <c r="Z20" s="2"/>
      <c r="AA20" s="2"/>
    </row>
    <row r="21" ht="12.75" customHeight="1">
      <c r="B21" s="1" t="s">
        <v>142</v>
      </c>
      <c r="C21" s="1" t="s">
        <v>143</v>
      </c>
      <c r="D21" s="1" t="s">
        <v>144</v>
      </c>
      <c r="E21" s="1" t="s">
        <v>142</v>
      </c>
      <c r="F21" s="1" t="s">
        <v>143</v>
      </c>
      <c r="G21" s="1" t="s">
        <v>144</v>
      </c>
      <c r="H21" s="1" t="s">
        <v>145</v>
      </c>
      <c r="I21" s="1" t="s">
        <v>4</v>
      </c>
      <c r="P21" s="20" t="s">
        <v>177</v>
      </c>
      <c r="Q21" s="20" t="s">
        <v>178</v>
      </c>
    </row>
    <row r="22" ht="12.75" customHeight="1">
      <c r="A22" s="9" t="s">
        <v>28</v>
      </c>
      <c r="B22" s="18"/>
      <c r="C22" s="1">
        <v>4.0</v>
      </c>
      <c r="D22" s="1">
        <f t="shared" ref="D22:D33" si="4">B22/C22</f>
        <v>0</v>
      </c>
      <c r="E22" s="1">
        <v>0.0</v>
      </c>
      <c r="F22" s="1">
        <v>4.0</v>
      </c>
      <c r="G22" s="1">
        <f t="shared" ref="G22:G33" si="5">E22/F22</f>
        <v>0</v>
      </c>
      <c r="H22" s="1">
        <f t="shared" ref="H22:H33" si="6">D22+G22</f>
        <v>0</v>
      </c>
      <c r="I22" s="1">
        <v>1.0</v>
      </c>
      <c r="O22" s="20" t="s">
        <v>146</v>
      </c>
      <c r="P22" s="21"/>
      <c r="Q22" s="21">
        <v>1.0</v>
      </c>
    </row>
    <row r="23" ht="12.75" customHeight="1">
      <c r="A23" s="4" t="s">
        <v>29</v>
      </c>
      <c r="B23" s="1">
        <v>1.0</v>
      </c>
      <c r="C23" s="1">
        <v>4.0</v>
      </c>
      <c r="D23" s="1">
        <f t="shared" si="4"/>
        <v>0.25</v>
      </c>
      <c r="E23" s="1">
        <v>1.0</v>
      </c>
      <c r="F23" s="1">
        <v>4.0</v>
      </c>
      <c r="G23" s="1">
        <f t="shared" si="5"/>
        <v>0.25</v>
      </c>
      <c r="H23" s="1">
        <f t="shared" si="6"/>
        <v>0.5</v>
      </c>
      <c r="O23" s="19" t="s">
        <v>148</v>
      </c>
      <c r="P23" s="21"/>
      <c r="Q23" s="21"/>
    </row>
    <row r="24" ht="12.75" customHeight="1">
      <c r="A24" s="4" t="s">
        <v>30</v>
      </c>
      <c r="B24" s="1">
        <v>1.0</v>
      </c>
      <c r="C24" s="1">
        <v>4.0</v>
      </c>
      <c r="D24" s="1">
        <f t="shared" si="4"/>
        <v>0.25</v>
      </c>
      <c r="E24" s="1">
        <v>1.0</v>
      </c>
      <c r="F24" s="1">
        <v>4.0</v>
      </c>
      <c r="G24" s="1">
        <f t="shared" si="5"/>
        <v>0.25</v>
      </c>
      <c r="H24" s="1">
        <f t="shared" si="6"/>
        <v>0.5</v>
      </c>
      <c r="O24" s="19" t="s">
        <v>147</v>
      </c>
      <c r="P24" s="21"/>
      <c r="Q24" s="21"/>
    </row>
    <row r="25" ht="12.75" customHeight="1">
      <c r="A25" s="4" t="s">
        <v>31</v>
      </c>
      <c r="B25" s="1">
        <v>1.0</v>
      </c>
      <c r="C25" s="1">
        <v>4.0</v>
      </c>
      <c r="D25" s="1">
        <f t="shared" si="4"/>
        <v>0.25</v>
      </c>
      <c r="E25" s="1">
        <v>1.0</v>
      </c>
      <c r="F25" s="1">
        <v>4.0</v>
      </c>
      <c r="G25" s="1">
        <f t="shared" si="5"/>
        <v>0.25</v>
      </c>
      <c r="H25" s="1">
        <f t="shared" si="6"/>
        <v>0.5</v>
      </c>
      <c r="O25" s="19" t="s">
        <v>149</v>
      </c>
      <c r="P25" s="21"/>
      <c r="Q25" s="21"/>
    </row>
    <row r="26" ht="12.75" customHeight="1">
      <c r="A26" s="9" t="s">
        <v>32</v>
      </c>
      <c r="B26" s="18"/>
      <c r="C26" s="1">
        <v>4.0</v>
      </c>
      <c r="D26" s="1">
        <f t="shared" si="4"/>
        <v>0</v>
      </c>
      <c r="E26" s="1">
        <v>0.0</v>
      </c>
      <c r="F26" s="1">
        <v>4.0</v>
      </c>
      <c r="G26" s="1">
        <f t="shared" si="5"/>
        <v>0</v>
      </c>
      <c r="H26" s="1">
        <f t="shared" si="6"/>
        <v>0</v>
      </c>
      <c r="I26" s="1">
        <v>1.0</v>
      </c>
      <c r="O26" s="20" t="s">
        <v>150</v>
      </c>
      <c r="P26" s="21"/>
      <c r="Q26" s="21">
        <v>1.0</v>
      </c>
    </row>
    <row r="27" ht="12.75" customHeight="1">
      <c r="A27" s="9" t="s">
        <v>33</v>
      </c>
      <c r="B27" s="1">
        <v>0.0</v>
      </c>
      <c r="C27" s="1">
        <v>4.0</v>
      </c>
      <c r="D27" s="1">
        <f t="shared" si="4"/>
        <v>0</v>
      </c>
      <c r="E27" s="18"/>
      <c r="F27" s="1">
        <v>4.0</v>
      </c>
      <c r="G27" s="1">
        <f t="shared" si="5"/>
        <v>0</v>
      </c>
      <c r="H27" s="1">
        <f t="shared" si="6"/>
        <v>0</v>
      </c>
      <c r="I27" s="1">
        <v>1.0</v>
      </c>
      <c r="O27" s="20" t="s">
        <v>151</v>
      </c>
      <c r="P27" s="21"/>
      <c r="Q27" s="21">
        <v>1.0</v>
      </c>
    </row>
    <row r="28" ht="12.75" customHeight="1">
      <c r="A28" s="9" t="s">
        <v>34</v>
      </c>
      <c r="B28" s="1">
        <v>0.0</v>
      </c>
      <c r="C28" s="1">
        <v>4.0</v>
      </c>
      <c r="D28" s="1">
        <f t="shared" si="4"/>
        <v>0</v>
      </c>
      <c r="E28" s="18"/>
      <c r="F28" s="1">
        <v>4.0</v>
      </c>
      <c r="G28" s="1">
        <f t="shared" si="5"/>
        <v>0</v>
      </c>
      <c r="H28" s="1">
        <f t="shared" si="6"/>
        <v>0</v>
      </c>
      <c r="I28" s="1">
        <v>1.0</v>
      </c>
      <c r="O28" s="20" t="s">
        <v>152</v>
      </c>
      <c r="P28" s="21"/>
      <c r="Q28" s="21">
        <v>1.0</v>
      </c>
    </row>
    <row r="29" ht="12.75" customHeight="1">
      <c r="A29" s="9" t="s">
        <v>35</v>
      </c>
      <c r="B29" s="18"/>
      <c r="C29" s="1">
        <v>4.0</v>
      </c>
      <c r="D29" s="1">
        <f t="shared" si="4"/>
        <v>0</v>
      </c>
      <c r="E29" s="1">
        <v>0.0</v>
      </c>
      <c r="F29" s="1">
        <v>4.0</v>
      </c>
      <c r="G29" s="1">
        <f t="shared" si="5"/>
        <v>0</v>
      </c>
      <c r="H29" s="1">
        <f t="shared" si="6"/>
        <v>0</v>
      </c>
      <c r="I29" s="1">
        <v>1.0</v>
      </c>
      <c r="O29" s="20" t="s">
        <v>153</v>
      </c>
      <c r="P29" s="21"/>
      <c r="Q29" s="21">
        <v>1.0</v>
      </c>
    </row>
    <row r="30" ht="12.75" customHeight="1">
      <c r="A30" s="9" t="s">
        <v>36</v>
      </c>
      <c r="B30" s="1">
        <v>0.0</v>
      </c>
      <c r="C30" s="1">
        <v>4.0</v>
      </c>
      <c r="D30" s="1">
        <f t="shared" si="4"/>
        <v>0</v>
      </c>
      <c r="E30" s="18"/>
      <c r="F30" s="1">
        <v>4.0</v>
      </c>
      <c r="G30" s="1">
        <f t="shared" si="5"/>
        <v>0</v>
      </c>
      <c r="H30" s="1">
        <f t="shared" si="6"/>
        <v>0</v>
      </c>
      <c r="I30" s="1">
        <v>1.0</v>
      </c>
      <c r="O30" s="20" t="s">
        <v>154</v>
      </c>
      <c r="P30" s="21"/>
      <c r="Q30" s="21">
        <v>1.0</v>
      </c>
    </row>
    <row r="31" ht="12.75" customHeight="1">
      <c r="A31" s="9" t="s">
        <v>37</v>
      </c>
      <c r="B31" s="18"/>
      <c r="C31" s="1">
        <v>4.0</v>
      </c>
      <c r="D31" s="1">
        <f t="shared" si="4"/>
        <v>0</v>
      </c>
      <c r="E31" s="1">
        <v>0.0</v>
      </c>
      <c r="F31" s="1">
        <v>4.0</v>
      </c>
      <c r="G31" s="1">
        <f t="shared" si="5"/>
        <v>0</v>
      </c>
      <c r="H31" s="1">
        <f t="shared" si="6"/>
        <v>0</v>
      </c>
      <c r="I31" s="1">
        <v>1.0</v>
      </c>
      <c r="O31" s="20" t="s">
        <v>155</v>
      </c>
      <c r="P31" s="21"/>
      <c r="Q31" s="21">
        <v>1.0</v>
      </c>
    </row>
    <row r="32" ht="12.75" customHeight="1">
      <c r="A32" s="4" t="s">
        <v>38</v>
      </c>
      <c r="B32" s="1">
        <v>1.0</v>
      </c>
      <c r="C32" s="1">
        <v>4.0</v>
      </c>
      <c r="D32" s="1">
        <f t="shared" si="4"/>
        <v>0.25</v>
      </c>
      <c r="E32" s="1">
        <v>1.0</v>
      </c>
      <c r="F32" s="1">
        <v>4.0</v>
      </c>
      <c r="G32" s="1">
        <f t="shared" si="5"/>
        <v>0.25</v>
      </c>
      <c r="H32" s="1">
        <f t="shared" si="6"/>
        <v>0.5</v>
      </c>
      <c r="O32" s="19" t="s">
        <v>156</v>
      </c>
      <c r="P32" s="21"/>
      <c r="Q32" s="21"/>
    </row>
    <row r="33" ht="12.75" customHeight="1">
      <c r="A33" s="9" t="s">
        <v>39</v>
      </c>
      <c r="B33" s="1">
        <v>0.0</v>
      </c>
      <c r="C33" s="1">
        <v>4.0</v>
      </c>
      <c r="D33" s="1">
        <f t="shared" si="4"/>
        <v>0</v>
      </c>
      <c r="E33" s="18"/>
      <c r="F33" s="1">
        <v>4.0</v>
      </c>
      <c r="G33" s="1">
        <f t="shared" si="5"/>
        <v>0</v>
      </c>
      <c r="H33" s="1">
        <f t="shared" si="6"/>
        <v>0</v>
      </c>
      <c r="I33" s="1">
        <v>1.0</v>
      </c>
      <c r="O33" s="20" t="s">
        <v>157</v>
      </c>
      <c r="P33" s="21">
        <v>1.0</v>
      </c>
      <c r="Q33" s="21"/>
    </row>
    <row r="34" ht="12.75" customHeight="1">
      <c r="A34" s="18" t="s">
        <v>40</v>
      </c>
      <c r="O34" s="22" t="s">
        <v>158</v>
      </c>
      <c r="P34" s="21"/>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P38" s="1">
        <f t="shared" ref="P38:Q38" si="7">SUM(P22:P37)</f>
        <v>1</v>
      </c>
      <c r="Q38" s="1">
        <f t="shared" si="7"/>
        <v>7</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9" t="s">
        <v>28</v>
      </c>
      <c r="B2" s="1">
        <f t="shared" ref="B2:B14" si="1">G22</f>
        <v>0.2</v>
      </c>
      <c r="C2" s="1">
        <f t="shared" ref="C2:C14" si="2">1/5</f>
        <v>0.2</v>
      </c>
      <c r="D2" s="1" t="str">
        <f t="shared" ref="D2:D14" si="3">I22</f>
        <v/>
      </c>
      <c r="O2" s="1">
        <v>3.0</v>
      </c>
      <c r="Z2" s="1">
        <v>1.0</v>
      </c>
      <c r="AA2" s="1">
        <v>1.0</v>
      </c>
    </row>
    <row r="3" ht="12.75" customHeight="1">
      <c r="A3" s="4" t="s">
        <v>29</v>
      </c>
      <c r="B3" s="1">
        <f t="shared" si="1"/>
        <v>0</v>
      </c>
      <c r="C3" s="1">
        <f t="shared" si="2"/>
        <v>0.2</v>
      </c>
      <c r="D3" s="1" t="str">
        <f t="shared" si="3"/>
        <v/>
      </c>
      <c r="F3" s="1">
        <v>1.0</v>
      </c>
      <c r="H3" s="1">
        <v>5.0</v>
      </c>
      <c r="I3" s="1">
        <v>1.0</v>
      </c>
      <c r="J3" s="1">
        <v>1.0</v>
      </c>
      <c r="O3" s="1">
        <v>3.0</v>
      </c>
      <c r="Z3" s="1">
        <v>1.0</v>
      </c>
    </row>
    <row r="4" ht="12.75" customHeight="1">
      <c r="A4" s="4" t="s">
        <v>30</v>
      </c>
      <c r="B4" s="1">
        <f t="shared" si="1"/>
        <v>0</v>
      </c>
      <c r="C4" s="1">
        <f t="shared" si="2"/>
        <v>0.2</v>
      </c>
      <c r="D4" s="1" t="str">
        <f t="shared" si="3"/>
        <v/>
      </c>
      <c r="F4" s="1">
        <v>1.0</v>
      </c>
      <c r="G4" s="1">
        <v>1.0</v>
      </c>
      <c r="H4" s="1">
        <v>5.0</v>
      </c>
      <c r="I4" s="1">
        <v>1.0</v>
      </c>
      <c r="O4" s="1">
        <v>3.0</v>
      </c>
      <c r="Z4" s="1">
        <v>1.0</v>
      </c>
    </row>
    <row r="5" ht="12.75" customHeight="1">
      <c r="A5" s="4" t="s">
        <v>31</v>
      </c>
      <c r="B5" s="1">
        <f t="shared" si="1"/>
        <v>0</v>
      </c>
      <c r="C5" s="1">
        <f t="shared" si="2"/>
        <v>0.2</v>
      </c>
      <c r="D5" s="1" t="str">
        <f t="shared" si="3"/>
        <v/>
      </c>
      <c r="F5" s="1">
        <v>1.0</v>
      </c>
      <c r="H5" s="1">
        <v>5.0</v>
      </c>
      <c r="I5" s="1">
        <v>1.0</v>
      </c>
      <c r="J5" s="1">
        <v>1.0</v>
      </c>
      <c r="O5" s="1">
        <v>3.0</v>
      </c>
      <c r="Z5" s="1">
        <v>1.0</v>
      </c>
    </row>
    <row r="6" ht="12.75" customHeight="1">
      <c r="A6" s="9" t="s">
        <v>32</v>
      </c>
      <c r="B6" s="1">
        <f t="shared" si="1"/>
        <v>0</v>
      </c>
      <c r="C6" s="1">
        <f t="shared" si="2"/>
        <v>0.2</v>
      </c>
      <c r="D6" s="1">
        <f t="shared" si="3"/>
        <v>1</v>
      </c>
      <c r="O6" s="1">
        <v>3.0</v>
      </c>
      <c r="Z6" s="1">
        <v>1.0</v>
      </c>
    </row>
    <row r="7" ht="12.75" customHeight="1">
      <c r="A7" s="9" t="s">
        <v>33</v>
      </c>
      <c r="B7" s="1">
        <f t="shared" si="1"/>
        <v>0.2</v>
      </c>
      <c r="C7" s="1">
        <f t="shared" si="2"/>
        <v>0.2</v>
      </c>
      <c r="D7" s="1" t="str">
        <f t="shared" si="3"/>
        <v/>
      </c>
      <c r="O7" s="1">
        <v>3.0</v>
      </c>
      <c r="Z7" s="1">
        <v>1.0</v>
      </c>
      <c r="AA7" s="1">
        <v>1.0</v>
      </c>
    </row>
    <row r="8" ht="12.75" customHeight="1">
      <c r="A8" s="9" t="s">
        <v>34</v>
      </c>
      <c r="B8" s="1">
        <f t="shared" si="1"/>
        <v>0.2</v>
      </c>
      <c r="C8" s="1">
        <f t="shared" si="2"/>
        <v>0.2</v>
      </c>
      <c r="D8" s="1" t="str">
        <f t="shared" si="3"/>
        <v/>
      </c>
      <c r="O8" s="1">
        <v>3.0</v>
      </c>
      <c r="Z8" s="1">
        <v>1.0</v>
      </c>
      <c r="AA8" s="1">
        <v>1.0</v>
      </c>
    </row>
    <row r="9" ht="12.75" customHeight="1">
      <c r="A9" s="9" t="s">
        <v>35</v>
      </c>
      <c r="B9" s="1">
        <f t="shared" si="1"/>
        <v>0.2</v>
      </c>
      <c r="C9" s="1">
        <f t="shared" si="2"/>
        <v>0.2</v>
      </c>
      <c r="D9" s="1" t="str">
        <f t="shared" si="3"/>
        <v/>
      </c>
      <c r="O9" s="1">
        <v>3.0</v>
      </c>
      <c r="Z9" s="1">
        <v>1.0</v>
      </c>
      <c r="AA9" s="1">
        <v>1.0</v>
      </c>
    </row>
    <row r="10" ht="12.75" customHeight="1">
      <c r="A10" s="9" t="s">
        <v>36</v>
      </c>
      <c r="B10" s="1">
        <f t="shared" si="1"/>
        <v>0</v>
      </c>
      <c r="C10" s="1">
        <f t="shared" si="2"/>
        <v>0.2</v>
      </c>
      <c r="D10" s="1">
        <f t="shared" si="3"/>
        <v>1</v>
      </c>
      <c r="O10" s="1">
        <v>3.0</v>
      </c>
      <c r="Z10" s="1">
        <v>1.0</v>
      </c>
    </row>
    <row r="11" ht="12.75" customHeight="1">
      <c r="A11" s="9" t="s">
        <v>37</v>
      </c>
      <c r="B11" s="1">
        <f t="shared" si="1"/>
        <v>0</v>
      </c>
      <c r="C11" s="1">
        <f t="shared" si="2"/>
        <v>0.2</v>
      </c>
      <c r="D11" s="1">
        <f t="shared" si="3"/>
        <v>1</v>
      </c>
      <c r="O11" s="1">
        <v>3.0</v>
      </c>
      <c r="Z11" s="1">
        <v>1.0</v>
      </c>
    </row>
    <row r="12" ht="12.75" customHeight="1">
      <c r="A12" s="4" t="s">
        <v>38</v>
      </c>
      <c r="B12" s="1">
        <f t="shared" si="1"/>
        <v>0</v>
      </c>
      <c r="C12" s="1">
        <f t="shared" si="2"/>
        <v>0.2</v>
      </c>
      <c r="D12" s="1" t="str">
        <f t="shared" si="3"/>
        <v/>
      </c>
      <c r="F12" s="1">
        <v>1.0</v>
      </c>
      <c r="H12" s="1">
        <v>5.0</v>
      </c>
      <c r="I12" s="1">
        <v>1.0</v>
      </c>
      <c r="J12" s="1">
        <v>1.0</v>
      </c>
      <c r="O12" s="1">
        <v>3.0</v>
      </c>
      <c r="Z12" s="1">
        <v>1.0</v>
      </c>
    </row>
    <row r="13" ht="12.75" customHeight="1">
      <c r="A13" s="9" t="s">
        <v>39</v>
      </c>
      <c r="B13" s="1">
        <f t="shared" si="1"/>
        <v>0.2</v>
      </c>
      <c r="C13" s="1">
        <f t="shared" si="2"/>
        <v>0.2</v>
      </c>
      <c r="D13" s="1" t="str">
        <f t="shared" si="3"/>
        <v/>
      </c>
      <c r="O13" s="1">
        <v>3.0</v>
      </c>
      <c r="Z13" s="1">
        <v>1.0</v>
      </c>
      <c r="AA13" s="1">
        <v>1.0</v>
      </c>
    </row>
    <row r="14" ht="12.75" customHeight="1">
      <c r="A14" s="4" t="s">
        <v>40</v>
      </c>
      <c r="B14" s="1">
        <f t="shared" si="1"/>
        <v>0</v>
      </c>
      <c r="C14" s="1">
        <f t="shared" si="2"/>
        <v>0.2</v>
      </c>
      <c r="D14" s="1" t="str">
        <f t="shared" si="3"/>
        <v/>
      </c>
      <c r="F14" s="1">
        <v>0.0</v>
      </c>
      <c r="G14" s="1">
        <v>4.0</v>
      </c>
      <c r="H14" s="1">
        <v>5.0</v>
      </c>
      <c r="I14" s="1">
        <v>1.0</v>
      </c>
      <c r="O14" s="1">
        <v>3.0</v>
      </c>
      <c r="Z14" s="1">
        <v>1.0</v>
      </c>
    </row>
    <row r="15" ht="12.75" customHeight="1">
      <c r="A15" s="18" t="s">
        <v>41</v>
      </c>
    </row>
    <row r="16" ht="12.75" customHeight="1">
      <c r="A16" s="18" t="s">
        <v>42</v>
      </c>
    </row>
    <row r="17" ht="12.75" customHeight="1">
      <c r="A17" s="18" t="s">
        <v>43</v>
      </c>
    </row>
    <row r="18" ht="12.75" customHeight="1"/>
    <row r="19" ht="12.75" customHeight="1">
      <c r="O19" s="2"/>
      <c r="P19" s="2"/>
      <c r="Q19" s="2"/>
      <c r="R19" s="2"/>
      <c r="S19" s="2"/>
      <c r="T19" s="2"/>
      <c r="U19" s="2"/>
      <c r="V19" s="2"/>
      <c r="W19" s="2"/>
      <c r="X19" s="2"/>
      <c r="Y19" s="2"/>
      <c r="Z19" s="2"/>
      <c r="AA19" s="2"/>
    </row>
    <row r="20" ht="12.75" customHeight="1">
      <c r="E20" s="1" t="s">
        <v>167</v>
      </c>
      <c r="O20" s="2"/>
      <c r="P20" s="2" t="s">
        <v>179</v>
      </c>
      <c r="Q20" s="2"/>
      <c r="R20" s="2"/>
      <c r="S20" s="2"/>
      <c r="T20" s="2"/>
      <c r="U20" s="2"/>
      <c r="V20" s="2"/>
      <c r="W20" s="2"/>
      <c r="X20" s="2"/>
      <c r="Y20" s="2"/>
      <c r="Z20" s="2"/>
      <c r="AA20" s="2"/>
    </row>
    <row r="21" ht="12.75" customHeight="1">
      <c r="E21" s="1" t="s">
        <v>142</v>
      </c>
      <c r="F21" s="1" t="s">
        <v>143</v>
      </c>
      <c r="G21" s="1" t="s">
        <v>144</v>
      </c>
      <c r="H21" s="1" t="s">
        <v>145</v>
      </c>
      <c r="I21" s="1" t="s">
        <v>4</v>
      </c>
      <c r="P21" s="19" t="s">
        <v>147</v>
      </c>
      <c r="Q21" s="19" t="s">
        <v>158</v>
      </c>
    </row>
    <row r="22" ht="12.75" customHeight="1">
      <c r="A22" s="9" t="s">
        <v>28</v>
      </c>
      <c r="E22" s="1">
        <v>1.0</v>
      </c>
      <c r="F22" s="1">
        <v>5.0</v>
      </c>
      <c r="G22" s="1">
        <f t="shared" ref="G22:G34" si="4">E22/F22</f>
        <v>0.2</v>
      </c>
      <c r="O22" s="20" t="s">
        <v>146</v>
      </c>
      <c r="P22" s="21"/>
      <c r="Q22" s="21"/>
    </row>
    <row r="23" ht="12.75" customHeight="1">
      <c r="A23" s="4" t="s">
        <v>29</v>
      </c>
      <c r="E23" s="1">
        <v>0.0</v>
      </c>
      <c r="F23" s="1">
        <v>5.0</v>
      </c>
      <c r="G23" s="1">
        <f t="shared" si="4"/>
        <v>0</v>
      </c>
      <c r="O23" s="19" t="s">
        <v>148</v>
      </c>
      <c r="P23" s="21"/>
      <c r="Q23" s="21">
        <v>1.0</v>
      </c>
    </row>
    <row r="24" ht="12.75" customHeight="1">
      <c r="A24" s="4" t="s">
        <v>30</v>
      </c>
      <c r="E24" s="1">
        <v>0.0</v>
      </c>
      <c r="F24" s="1">
        <v>5.0</v>
      </c>
      <c r="G24" s="1">
        <f t="shared" si="4"/>
        <v>0</v>
      </c>
      <c r="O24" s="19" t="s">
        <v>147</v>
      </c>
      <c r="P24" s="21"/>
      <c r="Q24" s="21">
        <v>1.0</v>
      </c>
    </row>
    <row r="25" ht="12.75" customHeight="1">
      <c r="A25" s="4" t="s">
        <v>31</v>
      </c>
      <c r="E25" s="1">
        <v>0.0</v>
      </c>
      <c r="F25" s="1">
        <v>5.0</v>
      </c>
      <c r="G25" s="1">
        <f t="shared" si="4"/>
        <v>0</v>
      </c>
      <c r="O25" s="19" t="s">
        <v>149</v>
      </c>
      <c r="P25" s="21"/>
      <c r="Q25" s="21">
        <v>1.0</v>
      </c>
    </row>
    <row r="26" ht="12.75" customHeight="1">
      <c r="A26" s="9" t="s">
        <v>32</v>
      </c>
      <c r="E26" s="18"/>
      <c r="F26" s="1">
        <v>5.0</v>
      </c>
      <c r="G26" s="1">
        <f t="shared" si="4"/>
        <v>0</v>
      </c>
      <c r="I26" s="1">
        <v>1.0</v>
      </c>
      <c r="O26" s="20" t="s">
        <v>150</v>
      </c>
      <c r="P26" s="21"/>
      <c r="Q26" s="21"/>
    </row>
    <row r="27" ht="12.75" customHeight="1">
      <c r="A27" s="9" t="s">
        <v>33</v>
      </c>
      <c r="E27" s="1">
        <v>1.0</v>
      </c>
      <c r="F27" s="1">
        <v>5.0</v>
      </c>
      <c r="G27" s="1">
        <f t="shared" si="4"/>
        <v>0.2</v>
      </c>
      <c r="O27" s="20" t="s">
        <v>151</v>
      </c>
      <c r="P27" s="21"/>
      <c r="Q27" s="21"/>
    </row>
    <row r="28" ht="12.75" customHeight="1">
      <c r="A28" s="9" t="s">
        <v>34</v>
      </c>
      <c r="E28" s="1">
        <v>1.0</v>
      </c>
      <c r="F28" s="1">
        <v>5.0</v>
      </c>
      <c r="G28" s="1">
        <f t="shared" si="4"/>
        <v>0.2</v>
      </c>
      <c r="O28" s="20" t="s">
        <v>152</v>
      </c>
      <c r="P28" s="21"/>
      <c r="Q28" s="21"/>
    </row>
    <row r="29" ht="12.75" customHeight="1">
      <c r="A29" s="9" t="s">
        <v>35</v>
      </c>
      <c r="E29" s="1">
        <v>1.0</v>
      </c>
      <c r="F29" s="1">
        <v>5.0</v>
      </c>
      <c r="G29" s="1">
        <f t="shared" si="4"/>
        <v>0.2</v>
      </c>
      <c r="O29" s="20" t="s">
        <v>153</v>
      </c>
      <c r="P29" s="21"/>
      <c r="Q29" s="21"/>
    </row>
    <row r="30" ht="12.75" customHeight="1">
      <c r="A30" s="9" t="s">
        <v>36</v>
      </c>
      <c r="E30" s="18"/>
      <c r="F30" s="1">
        <v>5.0</v>
      </c>
      <c r="G30" s="1">
        <f t="shared" si="4"/>
        <v>0</v>
      </c>
      <c r="I30" s="1">
        <v>1.0</v>
      </c>
      <c r="O30" s="20" t="s">
        <v>154</v>
      </c>
      <c r="P30" s="21"/>
      <c r="Q30" s="21"/>
    </row>
    <row r="31" ht="12.75" customHeight="1">
      <c r="A31" s="9" t="s">
        <v>37</v>
      </c>
      <c r="E31" s="18"/>
      <c r="F31" s="1">
        <v>5.0</v>
      </c>
      <c r="G31" s="1">
        <f t="shared" si="4"/>
        <v>0</v>
      </c>
      <c r="I31" s="1">
        <v>1.0</v>
      </c>
      <c r="O31" s="20" t="s">
        <v>155</v>
      </c>
      <c r="P31" s="21"/>
      <c r="Q31" s="21"/>
    </row>
    <row r="32" ht="12.75" customHeight="1">
      <c r="A32" s="4" t="s">
        <v>38</v>
      </c>
      <c r="E32" s="1">
        <v>0.0</v>
      </c>
      <c r="F32" s="1">
        <v>5.0</v>
      </c>
      <c r="G32" s="1">
        <f t="shared" si="4"/>
        <v>0</v>
      </c>
      <c r="O32" s="19" t="s">
        <v>156</v>
      </c>
      <c r="P32" s="21"/>
      <c r="Q32" s="21">
        <v>1.0</v>
      </c>
    </row>
    <row r="33" ht="12.75" customHeight="1">
      <c r="A33" s="9" t="s">
        <v>39</v>
      </c>
      <c r="E33" s="1">
        <v>1.0</v>
      </c>
      <c r="F33" s="1">
        <v>5.0</v>
      </c>
      <c r="G33" s="1">
        <f t="shared" si="4"/>
        <v>0.2</v>
      </c>
      <c r="O33" s="20" t="s">
        <v>157</v>
      </c>
      <c r="P33" s="21"/>
      <c r="Q33" s="21"/>
    </row>
    <row r="34" ht="12.75" customHeight="1">
      <c r="A34" s="4" t="s">
        <v>40</v>
      </c>
      <c r="E34" s="1">
        <v>0.0</v>
      </c>
      <c r="F34" s="1">
        <v>5.0</v>
      </c>
      <c r="G34" s="1">
        <f t="shared" si="4"/>
        <v>0</v>
      </c>
      <c r="O34" s="19" t="s">
        <v>158</v>
      </c>
      <c r="P34" s="21">
        <v>1.0</v>
      </c>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P38" s="1">
        <f t="shared" ref="P38:Q38" si="5">SUM(P22:P37)</f>
        <v>1</v>
      </c>
      <c r="Q38" s="1">
        <f t="shared" si="5"/>
        <v>4</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15" si="1">H22</f>
        <v>0</v>
      </c>
      <c r="C2" s="1">
        <f t="shared" ref="C2:C15" si="2">(1/6)+(1/5)</f>
        <v>0.3666666667</v>
      </c>
      <c r="D2" s="1" t="str">
        <f t="shared" ref="D2:D15" si="3">I22</f>
        <v/>
      </c>
      <c r="F2" s="1">
        <v>1.0</v>
      </c>
      <c r="H2" s="1">
        <v>6.0</v>
      </c>
      <c r="I2" s="1">
        <v>1.0</v>
      </c>
      <c r="J2" s="1">
        <v>1.0</v>
      </c>
      <c r="O2" s="1">
        <v>3.0</v>
      </c>
      <c r="X2" s="1">
        <v>1.0</v>
      </c>
      <c r="Z2" s="1">
        <v>1.0</v>
      </c>
    </row>
    <row r="3" ht="12.75" customHeight="1">
      <c r="A3" s="9" t="s">
        <v>29</v>
      </c>
      <c r="B3" s="1">
        <f t="shared" si="1"/>
        <v>0.2</v>
      </c>
      <c r="C3" s="1">
        <f t="shared" si="2"/>
        <v>0.3666666667</v>
      </c>
      <c r="D3" s="1">
        <f t="shared" si="3"/>
        <v>1</v>
      </c>
      <c r="O3" s="1">
        <v>3.0</v>
      </c>
      <c r="X3" s="1">
        <v>1.0</v>
      </c>
      <c r="Z3" s="1">
        <v>1.0</v>
      </c>
      <c r="AA3" s="1">
        <v>1.0</v>
      </c>
    </row>
    <row r="4" ht="12.75" customHeight="1">
      <c r="A4" s="9" t="s">
        <v>30</v>
      </c>
      <c r="B4" s="1">
        <f t="shared" si="1"/>
        <v>0.3666666667</v>
      </c>
      <c r="C4" s="1">
        <f t="shared" si="2"/>
        <v>0.3666666667</v>
      </c>
      <c r="D4" s="1" t="str">
        <f t="shared" si="3"/>
        <v/>
      </c>
      <c r="O4" s="1">
        <v>3.0</v>
      </c>
      <c r="X4" s="1">
        <v>1.0</v>
      </c>
      <c r="Y4" s="1">
        <v>1.0</v>
      </c>
      <c r="Z4" s="1">
        <v>1.0</v>
      </c>
      <c r="AA4" s="1">
        <v>1.0</v>
      </c>
    </row>
    <row r="5" ht="12.75" customHeight="1">
      <c r="A5" s="9" t="s">
        <v>31</v>
      </c>
      <c r="B5" s="1">
        <f t="shared" si="1"/>
        <v>0.2</v>
      </c>
      <c r="C5" s="1">
        <f t="shared" si="2"/>
        <v>0.3666666667</v>
      </c>
      <c r="D5" s="1">
        <f t="shared" si="3"/>
        <v>1</v>
      </c>
      <c r="O5" s="1">
        <v>3.0</v>
      </c>
      <c r="X5" s="1">
        <v>1.0</v>
      </c>
      <c r="Z5" s="1">
        <v>1.0</v>
      </c>
      <c r="AA5" s="1">
        <v>1.0</v>
      </c>
    </row>
    <row r="6" ht="12.75" customHeight="1">
      <c r="A6" s="4" t="s">
        <v>32</v>
      </c>
      <c r="B6" s="1">
        <f t="shared" si="1"/>
        <v>0</v>
      </c>
      <c r="C6" s="1">
        <f t="shared" si="2"/>
        <v>0.3666666667</v>
      </c>
      <c r="D6" s="1" t="str">
        <f t="shared" si="3"/>
        <v/>
      </c>
      <c r="F6" s="1">
        <v>1.0</v>
      </c>
      <c r="H6" s="1">
        <v>6.0</v>
      </c>
      <c r="I6" s="1">
        <v>1.0</v>
      </c>
      <c r="J6" s="1">
        <v>1.0</v>
      </c>
      <c r="O6" s="1">
        <v>3.0</v>
      </c>
      <c r="X6" s="1">
        <v>1.0</v>
      </c>
      <c r="Z6" s="1">
        <v>1.0</v>
      </c>
    </row>
    <row r="7" ht="12.75" customHeight="1">
      <c r="A7" s="9" t="s">
        <v>33</v>
      </c>
      <c r="B7" s="1">
        <f t="shared" si="1"/>
        <v>0.1666666667</v>
      </c>
      <c r="C7" s="1">
        <f t="shared" si="2"/>
        <v>0.3666666667</v>
      </c>
      <c r="D7" s="1">
        <f t="shared" si="3"/>
        <v>1</v>
      </c>
      <c r="O7" s="1">
        <v>3.0</v>
      </c>
      <c r="X7" s="1">
        <v>1.0</v>
      </c>
      <c r="Y7" s="1">
        <v>1.0</v>
      </c>
      <c r="Z7" s="1">
        <v>1.0</v>
      </c>
    </row>
    <row r="8" ht="12.75" customHeight="1">
      <c r="A8" s="9" t="s">
        <v>34</v>
      </c>
      <c r="B8" s="1">
        <f t="shared" si="1"/>
        <v>0.1666666667</v>
      </c>
      <c r="C8" s="1">
        <f t="shared" si="2"/>
        <v>0.3666666667</v>
      </c>
      <c r="D8" s="1">
        <f t="shared" si="3"/>
        <v>1</v>
      </c>
      <c r="O8" s="1">
        <v>3.0</v>
      </c>
      <c r="X8" s="1">
        <v>1.0</v>
      </c>
      <c r="Y8" s="1">
        <v>1.0</v>
      </c>
      <c r="Z8" s="1">
        <v>1.0</v>
      </c>
    </row>
    <row r="9" ht="12.75" customHeight="1">
      <c r="A9" s="9" t="s">
        <v>35</v>
      </c>
      <c r="B9" s="1">
        <f t="shared" si="1"/>
        <v>0.3666666667</v>
      </c>
      <c r="C9" s="1">
        <f t="shared" si="2"/>
        <v>0.3666666667</v>
      </c>
      <c r="D9" s="1" t="str">
        <f t="shared" si="3"/>
        <v/>
      </c>
      <c r="O9" s="1">
        <v>3.0</v>
      </c>
      <c r="X9" s="1">
        <v>1.0</v>
      </c>
      <c r="Y9" s="1">
        <v>1.0</v>
      </c>
      <c r="Z9" s="1">
        <v>1.0</v>
      </c>
      <c r="AA9" s="1">
        <v>1.0</v>
      </c>
    </row>
    <row r="10" ht="12.75" customHeight="1">
      <c r="A10" s="9" t="s">
        <v>36</v>
      </c>
      <c r="B10" s="1">
        <f t="shared" si="1"/>
        <v>0.1666666667</v>
      </c>
      <c r="C10" s="1">
        <f t="shared" si="2"/>
        <v>0.3666666667</v>
      </c>
      <c r="D10" s="1">
        <f t="shared" si="3"/>
        <v>1</v>
      </c>
      <c r="O10" s="1">
        <v>3.0</v>
      </c>
      <c r="X10" s="1">
        <v>1.0</v>
      </c>
      <c r="Y10" s="1">
        <v>1.0</v>
      </c>
      <c r="Z10" s="1">
        <v>1.0</v>
      </c>
    </row>
    <row r="11" ht="12.75" customHeight="1">
      <c r="A11" s="4" t="s">
        <v>37</v>
      </c>
      <c r="B11" s="1">
        <f t="shared" si="1"/>
        <v>0</v>
      </c>
      <c r="C11" s="1">
        <f t="shared" si="2"/>
        <v>0.3666666667</v>
      </c>
      <c r="D11" s="1" t="str">
        <f t="shared" si="3"/>
        <v/>
      </c>
      <c r="F11" s="1">
        <v>1.0</v>
      </c>
      <c r="H11" s="1">
        <v>6.0</v>
      </c>
      <c r="I11" s="1">
        <v>1.0</v>
      </c>
      <c r="J11" s="1">
        <v>1.0</v>
      </c>
      <c r="O11" s="1">
        <v>3.0</v>
      </c>
      <c r="X11" s="1">
        <v>1.0</v>
      </c>
      <c r="Z11" s="1">
        <v>1.0</v>
      </c>
    </row>
    <row r="12" ht="12.75" customHeight="1">
      <c r="A12" s="4" t="s">
        <v>38</v>
      </c>
      <c r="B12" s="1">
        <f t="shared" si="1"/>
        <v>0</v>
      </c>
      <c r="C12" s="1">
        <f t="shared" si="2"/>
        <v>0.3666666667</v>
      </c>
      <c r="D12" s="1">
        <f t="shared" si="3"/>
        <v>1</v>
      </c>
      <c r="F12" s="1">
        <v>0.0</v>
      </c>
      <c r="H12" s="1">
        <v>6.0</v>
      </c>
      <c r="I12" s="1">
        <v>1.0</v>
      </c>
      <c r="J12" s="1">
        <v>1.0</v>
      </c>
      <c r="O12" s="1">
        <v>3.0</v>
      </c>
      <c r="X12" s="1">
        <v>1.0</v>
      </c>
      <c r="Z12" s="1">
        <v>1.0</v>
      </c>
    </row>
    <row r="13" ht="12.75" customHeight="1">
      <c r="A13" s="9" t="s">
        <v>39</v>
      </c>
      <c r="B13" s="1">
        <f t="shared" si="1"/>
        <v>0.3666666667</v>
      </c>
      <c r="C13" s="1">
        <f t="shared" si="2"/>
        <v>0.3666666667</v>
      </c>
      <c r="D13" s="1" t="str">
        <f t="shared" si="3"/>
        <v/>
      </c>
      <c r="O13" s="1">
        <v>3.0</v>
      </c>
      <c r="X13" s="1">
        <v>1.0</v>
      </c>
      <c r="Y13" s="1">
        <v>1.0</v>
      </c>
      <c r="Z13" s="1">
        <v>1.0</v>
      </c>
      <c r="AA13" s="1">
        <v>1.0</v>
      </c>
    </row>
    <row r="14" ht="12.75" customHeight="1">
      <c r="A14" s="4" t="s">
        <v>40</v>
      </c>
      <c r="B14" s="1">
        <f t="shared" si="1"/>
        <v>0</v>
      </c>
      <c r="C14" s="1">
        <f t="shared" si="2"/>
        <v>0.3666666667</v>
      </c>
      <c r="D14" s="1" t="str">
        <f t="shared" si="3"/>
        <v/>
      </c>
      <c r="F14" s="1">
        <v>1.0</v>
      </c>
      <c r="G14" s="1">
        <v>2.0</v>
      </c>
      <c r="H14" s="1">
        <v>6.0</v>
      </c>
      <c r="I14" s="1">
        <v>1.0</v>
      </c>
      <c r="O14" s="1">
        <v>3.0</v>
      </c>
      <c r="X14" s="1">
        <v>1.0</v>
      </c>
      <c r="Z14" s="1">
        <v>1.0</v>
      </c>
    </row>
    <row r="15" ht="12.75" customHeight="1">
      <c r="A15" s="4" t="s">
        <v>41</v>
      </c>
      <c r="B15" s="1">
        <f t="shared" si="1"/>
        <v>0</v>
      </c>
      <c r="C15" s="1">
        <f t="shared" si="2"/>
        <v>0.3666666667</v>
      </c>
      <c r="D15" s="1" t="str">
        <f t="shared" si="3"/>
        <v/>
      </c>
      <c r="F15" s="1">
        <v>0.0</v>
      </c>
      <c r="G15" s="1">
        <v>4.0</v>
      </c>
      <c r="H15" s="1">
        <v>6.0</v>
      </c>
      <c r="I15" s="1">
        <v>1.0</v>
      </c>
      <c r="O15" s="1">
        <v>3.0</v>
      </c>
      <c r="X15" s="1">
        <v>1.0</v>
      </c>
      <c r="Z15" s="1">
        <v>1.0</v>
      </c>
    </row>
    <row r="16" ht="12.75" customHeight="1">
      <c r="A16" s="18" t="s">
        <v>42</v>
      </c>
    </row>
    <row r="17" ht="12.75" customHeight="1">
      <c r="A17" s="18" t="s">
        <v>43</v>
      </c>
    </row>
    <row r="18" ht="12.75" customHeight="1"/>
    <row r="19" ht="12.75" customHeight="1">
      <c r="O19" s="2"/>
      <c r="P19" s="2"/>
      <c r="Q19" s="2"/>
      <c r="R19" s="2"/>
      <c r="S19" s="2"/>
      <c r="T19" s="2"/>
      <c r="U19" s="2"/>
      <c r="V19" s="2"/>
      <c r="W19" s="2"/>
      <c r="X19" s="2"/>
      <c r="Y19" s="2"/>
      <c r="Z19" s="2"/>
      <c r="AA19" s="2"/>
    </row>
    <row r="20" ht="12.75" customHeight="1">
      <c r="B20" s="1" t="s">
        <v>166</v>
      </c>
      <c r="E20" s="1" t="s">
        <v>167</v>
      </c>
      <c r="O20" s="2"/>
      <c r="P20" s="2" t="s">
        <v>180</v>
      </c>
      <c r="Q20" s="2"/>
      <c r="R20" s="2"/>
      <c r="S20" s="2"/>
      <c r="T20" s="2"/>
      <c r="U20" s="2"/>
      <c r="V20" s="2"/>
      <c r="W20" s="2"/>
      <c r="X20" s="2"/>
      <c r="Y20" s="2"/>
      <c r="Z20" s="2"/>
      <c r="AA20" s="2"/>
    </row>
    <row r="21" ht="12.75" customHeight="1">
      <c r="B21" s="1" t="s">
        <v>142</v>
      </c>
      <c r="C21" s="1" t="s">
        <v>143</v>
      </c>
      <c r="D21" s="1" t="s">
        <v>144</v>
      </c>
      <c r="E21" s="1" t="s">
        <v>142</v>
      </c>
      <c r="F21" s="1" t="s">
        <v>143</v>
      </c>
      <c r="G21" s="1" t="s">
        <v>144</v>
      </c>
      <c r="H21" s="1" t="s">
        <v>145</v>
      </c>
      <c r="I21" s="1" t="s">
        <v>4</v>
      </c>
      <c r="P21" s="19" t="s">
        <v>158</v>
      </c>
      <c r="Q21" s="19" t="s">
        <v>159</v>
      </c>
    </row>
    <row r="22" ht="12.75" customHeight="1">
      <c r="A22" s="4" t="s">
        <v>28</v>
      </c>
      <c r="B22" s="1">
        <v>0.0</v>
      </c>
      <c r="C22" s="1">
        <v>6.0</v>
      </c>
      <c r="D22" s="1">
        <f t="shared" ref="D22:D35" si="4">B22/C22</f>
        <v>0</v>
      </c>
      <c r="E22" s="1">
        <v>0.0</v>
      </c>
      <c r="F22" s="1">
        <v>5.0</v>
      </c>
      <c r="G22" s="1">
        <f t="shared" ref="G22:G35" si="5">E22/F22</f>
        <v>0</v>
      </c>
      <c r="H22" s="1">
        <f t="shared" ref="H22:H35" si="6">D22+G22</f>
        <v>0</v>
      </c>
      <c r="O22" s="19" t="s">
        <v>146</v>
      </c>
      <c r="P22" s="21"/>
      <c r="Q22" s="21">
        <v>1.0</v>
      </c>
    </row>
    <row r="23" ht="12.75" customHeight="1">
      <c r="A23" s="9" t="s">
        <v>29</v>
      </c>
      <c r="B23" s="18"/>
      <c r="C23" s="1">
        <v>6.0</v>
      </c>
      <c r="D23" s="1">
        <f t="shared" si="4"/>
        <v>0</v>
      </c>
      <c r="E23" s="1">
        <v>1.0</v>
      </c>
      <c r="F23" s="1">
        <v>5.0</v>
      </c>
      <c r="G23" s="1">
        <f t="shared" si="5"/>
        <v>0.2</v>
      </c>
      <c r="H23" s="1">
        <f t="shared" si="6"/>
        <v>0.2</v>
      </c>
      <c r="I23" s="1">
        <v>1.0</v>
      </c>
      <c r="O23" s="20" t="s">
        <v>148</v>
      </c>
      <c r="P23" s="21"/>
      <c r="Q23" s="21"/>
    </row>
    <row r="24" ht="12.75" customHeight="1">
      <c r="A24" s="9" t="s">
        <v>30</v>
      </c>
      <c r="B24" s="1">
        <v>1.0</v>
      </c>
      <c r="C24" s="1">
        <v>6.0</v>
      </c>
      <c r="D24" s="1">
        <f t="shared" si="4"/>
        <v>0.1666666667</v>
      </c>
      <c r="E24" s="1">
        <v>1.0</v>
      </c>
      <c r="F24" s="1">
        <v>5.0</v>
      </c>
      <c r="G24" s="1">
        <f t="shared" si="5"/>
        <v>0.2</v>
      </c>
      <c r="H24" s="1">
        <f t="shared" si="6"/>
        <v>0.3666666667</v>
      </c>
      <c r="O24" s="20" t="s">
        <v>147</v>
      </c>
      <c r="P24" s="21"/>
      <c r="Q24" s="21"/>
    </row>
    <row r="25" ht="12.75" customHeight="1">
      <c r="A25" s="9" t="s">
        <v>31</v>
      </c>
      <c r="B25" s="18"/>
      <c r="C25" s="1">
        <v>6.0</v>
      </c>
      <c r="D25" s="1">
        <f t="shared" si="4"/>
        <v>0</v>
      </c>
      <c r="E25" s="1">
        <v>1.0</v>
      </c>
      <c r="F25" s="1">
        <v>5.0</v>
      </c>
      <c r="G25" s="1">
        <f t="shared" si="5"/>
        <v>0.2</v>
      </c>
      <c r="H25" s="1">
        <f t="shared" si="6"/>
        <v>0.2</v>
      </c>
      <c r="I25" s="1">
        <v>1.0</v>
      </c>
      <c r="O25" s="20" t="s">
        <v>149</v>
      </c>
      <c r="P25" s="21"/>
      <c r="Q25" s="21"/>
    </row>
    <row r="26" ht="12.75" customHeight="1">
      <c r="A26" s="4" t="s">
        <v>32</v>
      </c>
      <c r="B26" s="1">
        <v>0.0</v>
      </c>
      <c r="C26" s="1">
        <v>6.0</v>
      </c>
      <c r="D26" s="1">
        <f t="shared" si="4"/>
        <v>0</v>
      </c>
      <c r="E26" s="1">
        <v>0.0</v>
      </c>
      <c r="F26" s="1">
        <v>5.0</v>
      </c>
      <c r="G26" s="1">
        <f t="shared" si="5"/>
        <v>0</v>
      </c>
      <c r="H26" s="1">
        <f t="shared" si="6"/>
        <v>0</v>
      </c>
      <c r="O26" s="19" t="s">
        <v>150</v>
      </c>
      <c r="P26" s="21"/>
      <c r="Q26" s="21">
        <v>1.0</v>
      </c>
    </row>
    <row r="27" ht="12.75" customHeight="1">
      <c r="A27" s="9" t="s">
        <v>33</v>
      </c>
      <c r="B27" s="1">
        <v>1.0</v>
      </c>
      <c r="C27" s="1">
        <v>6.0</v>
      </c>
      <c r="D27" s="1">
        <f t="shared" si="4"/>
        <v>0.1666666667</v>
      </c>
      <c r="E27" s="18"/>
      <c r="F27" s="1">
        <v>5.0</v>
      </c>
      <c r="G27" s="1">
        <f t="shared" si="5"/>
        <v>0</v>
      </c>
      <c r="H27" s="1">
        <f t="shared" si="6"/>
        <v>0.1666666667</v>
      </c>
      <c r="I27" s="1">
        <v>1.0</v>
      </c>
      <c r="O27" s="20" t="s">
        <v>151</v>
      </c>
      <c r="P27" s="21"/>
      <c r="Q27" s="21"/>
    </row>
    <row r="28" ht="12.75" customHeight="1">
      <c r="A28" s="9" t="s">
        <v>34</v>
      </c>
      <c r="B28" s="1">
        <v>1.0</v>
      </c>
      <c r="C28" s="1">
        <v>6.0</v>
      </c>
      <c r="D28" s="1">
        <f t="shared" si="4"/>
        <v>0.1666666667</v>
      </c>
      <c r="E28" s="18"/>
      <c r="F28" s="1">
        <v>5.0</v>
      </c>
      <c r="G28" s="1">
        <f t="shared" si="5"/>
        <v>0</v>
      </c>
      <c r="H28" s="1">
        <f t="shared" si="6"/>
        <v>0.1666666667</v>
      </c>
      <c r="I28" s="1">
        <v>1.0</v>
      </c>
      <c r="O28" s="20" t="s">
        <v>152</v>
      </c>
      <c r="P28" s="21"/>
      <c r="Q28" s="21"/>
    </row>
    <row r="29" ht="12.75" customHeight="1">
      <c r="A29" s="9" t="s">
        <v>35</v>
      </c>
      <c r="B29" s="1">
        <v>1.0</v>
      </c>
      <c r="C29" s="1">
        <v>6.0</v>
      </c>
      <c r="D29" s="1">
        <f t="shared" si="4"/>
        <v>0.1666666667</v>
      </c>
      <c r="E29" s="1">
        <v>1.0</v>
      </c>
      <c r="F29" s="1">
        <v>5.0</v>
      </c>
      <c r="G29" s="1">
        <f t="shared" si="5"/>
        <v>0.2</v>
      </c>
      <c r="H29" s="1">
        <f t="shared" si="6"/>
        <v>0.3666666667</v>
      </c>
      <c r="O29" s="20" t="s">
        <v>153</v>
      </c>
      <c r="P29" s="21"/>
      <c r="Q29" s="21"/>
    </row>
    <row r="30" ht="12.75" customHeight="1">
      <c r="A30" s="9" t="s">
        <v>36</v>
      </c>
      <c r="B30" s="1">
        <v>1.0</v>
      </c>
      <c r="C30" s="1">
        <v>6.0</v>
      </c>
      <c r="D30" s="1">
        <f t="shared" si="4"/>
        <v>0.1666666667</v>
      </c>
      <c r="E30" s="18"/>
      <c r="F30" s="1">
        <v>5.0</v>
      </c>
      <c r="G30" s="1">
        <f t="shared" si="5"/>
        <v>0</v>
      </c>
      <c r="H30" s="1">
        <f t="shared" si="6"/>
        <v>0.1666666667</v>
      </c>
      <c r="I30" s="1">
        <v>1.0</v>
      </c>
      <c r="O30" s="20" t="s">
        <v>154</v>
      </c>
      <c r="P30" s="21"/>
      <c r="Q30" s="21"/>
    </row>
    <row r="31" ht="12.75" customHeight="1">
      <c r="A31" s="4" t="s">
        <v>37</v>
      </c>
      <c r="B31" s="1">
        <v>0.0</v>
      </c>
      <c r="C31" s="1">
        <v>6.0</v>
      </c>
      <c r="D31" s="1">
        <f t="shared" si="4"/>
        <v>0</v>
      </c>
      <c r="E31" s="1">
        <v>0.0</v>
      </c>
      <c r="F31" s="1">
        <v>5.0</v>
      </c>
      <c r="G31" s="1">
        <f t="shared" si="5"/>
        <v>0</v>
      </c>
      <c r="H31" s="1">
        <f t="shared" si="6"/>
        <v>0</v>
      </c>
      <c r="O31" s="19" t="s">
        <v>155</v>
      </c>
      <c r="P31" s="21"/>
      <c r="Q31" s="21">
        <v>1.0</v>
      </c>
    </row>
    <row r="32" ht="12.75" customHeight="1">
      <c r="A32" s="4" t="s">
        <v>38</v>
      </c>
      <c r="B32" s="1">
        <v>0.0</v>
      </c>
      <c r="C32" s="1">
        <v>6.0</v>
      </c>
      <c r="D32" s="1">
        <f t="shared" si="4"/>
        <v>0</v>
      </c>
      <c r="E32" s="18"/>
      <c r="F32" s="1">
        <v>5.0</v>
      </c>
      <c r="G32" s="1">
        <f t="shared" si="5"/>
        <v>0</v>
      </c>
      <c r="H32" s="1">
        <f t="shared" si="6"/>
        <v>0</v>
      </c>
      <c r="I32" s="1">
        <v>1.0</v>
      </c>
      <c r="O32" s="19" t="s">
        <v>156</v>
      </c>
      <c r="P32" s="21">
        <v>1.0</v>
      </c>
      <c r="Q32" s="21"/>
    </row>
    <row r="33" ht="12.75" customHeight="1">
      <c r="A33" s="9" t="s">
        <v>39</v>
      </c>
      <c r="B33" s="1">
        <v>1.0</v>
      </c>
      <c r="C33" s="1">
        <v>6.0</v>
      </c>
      <c r="D33" s="1">
        <f t="shared" si="4"/>
        <v>0.1666666667</v>
      </c>
      <c r="E33" s="1">
        <v>1.0</v>
      </c>
      <c r="F33" s="1">
        <v>5.0</v>
      </c>
      <c r="G33" s="1">
        <f t="shared" si="5"/>
        <v>0.2</v>
      </c>
      <c r="H33" s="1">
        <f t="shared" si="6"/>
        <v>0.3666666667</v>
      </c>
      <c r="O33" s="20" t="s">
        <v>157</v>
      </c>
      <c r="P33" s="21"/>
      <c r="Q33" s="21"/>
    </row>
    <row r="34" ht="12.75" customHeight="1">
      <c r="A34" s="4" t="s">
        <v>40</v>
      </c>
      <c r="B34" s="1">
        <v>0.0</v>
      </c>
      <c r="C34" s="1">
        <v>6.0</v>
      </c>
      <c r="D34" s="1">
        <f t="shared" si="4"/>
        <v>0</v>
      </c>
      <c r="E34" s="1">
        <v>0.0</v>
      </c>
      <c r="F34" s="1">
        <v>5.0</v>
      </c>
      <c r="G34" s="1">
        <f t="shared" si="5"/>
        <v>0</v>
      </c>
      <c r="H34" s="1">
        <f t="shared" si="6"/>
        <v>0</v>
      </c>
      <c r="O34" s="19" t="s">
        <v>158</v>
      </c>
      <c r="P34" s="21"/>
      <c r="Q34" s="21">
        <v>1.0</v>
      </c>
    </row>
    <row r="35" ht="12.75" customHeight="1">
      <c r="A35" s="4" t="s">
        <v>41</v>
      </c>
      <c r="B35" s="1">
        <v>0.0</v>
      </c>
      <c r="C35" s="1">
        <v>6.0</v>
      </c>
      <c r="D35" s="1">
        <f t="shared" si="4"/>
        <v>0</v>
      </c>
      <c r="E35" s="1">
        <v>0.0</v>
      </c>
      <c r="F35" s="1">
        <v>5.0</v>
      </c>
      <c r="G35" s="1">
        <f t="shared" si="5"/>
        <v>0</v>
      </c>
      <c r="H35" s="1">
        <f t="shared" si="6"/>
        <v>0</v>
      </c>
      <c r="O35" s="19" t="s">
        <v>159</v>
      </c>
      <c r="P35" s="21">
        <v>1.0</v>
      </c>
      <c r="Q35" s="21"/>
    </row>
    <row r="36" ht="12.75" customHeight="1">
      <c r="A36" s="18" t="s">
        <v>42</v>
      </c>
      <c r="O36" s="22" t="s">
        <v>160</v>
      </c>
      <c r="P36" s="21"/>
      <c r="Q36" s="21"/>
    </row>
    <row r="37" ht="12.75" customHeight="1">
      <c r="A37" s="18" t="s">
        <v>43</v>
      </c>
      <c r="O37" s="22" t="s">
        <v>161</v>
      </c>
      <c r="P37" s="21"/>
      <c r="Q37" s="21"/>
    </row>
    <row r="38" ht="12.75" customHeight="1">
      <c r="P38" s="1">
        <f t="shared" ref="P38:Q38" si="7">SUM(P22:P37)</f>
        <v>2</v>
      </c>
      <c r="Q38" s="1">
        <f t="shared" si="7"/>
        <v>4</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16" si="1">H22</f>
        <v>0</v>
      </c>
      <c r="C2" s="1">
        <f>2/7</f>
        <v>0.2857142857</v>
      </c>
      <c r="D2" s="1" t="str">
        <f t="shared" ref="D2:D16" si="2">I22</f>
        <v/>
      </c>
      <c r="F2" s="1">
        <v>1.0</v>
      </c>
      <c r="H2" s="1">
        <v>7.0</v>
      </c>
      <c r="I2" s="1">
        <v>1.0</v>
      </c>
      <c r="J2" s="1">
        <v>1.0</v>
      </c>
      <c r="O2" s="1">
        <v>3.0</v>
      </c>
      <c r="X2" s="1">
        <v>1.0</v>
      </c>
      <c r="Z2" s="1">
        <v>1.0</v>
      </c>
    </row>
    <row r="3" ht="12.75" customHeight="1">
      <c r="A3" s="9" t="s">
        <v>29</v>
      </c>
      <c r="B3" s="1">
        <f t="shared" si="1"/>
        <v>0.2678571429</v>
      </c>
      <c r="C3" s="1">
        <f t="shared" ref="C3:C5" si="3">(1/7)+(1/8)</f>
        <v>0.2678571429</v>
      </c>
      <c r="D3" s="1" t="str">
        <f t="shared" si="2"/>
        <v/>
      </c>
      <c r="O3" s="1">
        <v>3.0</v>
      </c>
      <c r="X3" s="1">
        <v>1.0</v>
      </c>
      <c r="Y3" s="1">
        <v>1.0</v>
      </c>
      <c r="Z3" s="1">
        <v>1.0</v>
      </c>
      <c r="AA3" s="1">
        <v>1.0</v>
      </c>
    </row>
    <row r="4" ht="12.75" customHeight="1">
      <c r="A4" s="9" t="s">
        <v>30</v>
      </c>
      <c r="B4" s="1">
        <f t="shared" si="1"/>
        <v>0.2678571429</v>
      </c>
      <c r="C4" s="1">
        <f t="shared" si="3"/>
        <v>0.2678571429</v>
      </c>
      <c r="D4" s="1" t="str">
        <f t="shared" si="2"/>
        <v/>
      </c>
      <c r="O4" s="1">
        <v>3.0</v>
      </c>
      <c r="X4" s="1">
        <v>1.0</v>
      </c>
      <c r="Y4" s="1">
        <v>1.0</v>
      </c>
      <c r="Z4" s="1">
        <v>1.0</v>
      </c>
      <c r="AA4" s="1">
        <v>1.0</v>
      </c>
    </row>
    <row r="5" ht="12.75" customHeight="1">
      <c r="A5" s="9" t="s">
        <v>31</v>
      </c>
      <c r="B5" s="1">
        <f t="shared" si="1"/>
        <v>0.2678571429</v>
      </c>
      <c r="C5" s="1">
        <f t="shared" si="3"/>
        <v>0.2678571429</v>
      </c>
      <c r="D5" s="1" t="str">
        <f t="shared" si="2"/>
        <v/>
      </c>
      <c r="O5" s="1">
        <v>3.0</v>
      </c>
      <c r="X5" s="1">
        <v>1.0</v>
      </c>
      <c r="Y5" s="1">
        <v>1.0</v>
      </c>
      <c r="Z5" s="1">
        <v>1.0</v>
      </c>
      <c r="AA5" s="1">
        <v>1.0</v>
      </c>
    </row>
    <row r="6" ht="12.75" customHeight="1">
      <c r="A6" s="4" t="s">
        <v>32</v>
      </c>
      <c r="B6" s="1">
        <f t="shared" si="1"/>
        <v>0</v>
      </c>
      <c r="C6" s="1">
        <f>2/7</f>
        <v>0.2857142857</v>
      </c>
      <c r="D6" s="1" t="str">
        <f t="shared" si="2"/>
        <v/>
      </c>
      <c r="F6" s="1">
        <v>1.0</v>
      </c>
      <c r="H6" s="1">
        <v>7.0</v>
      </c>
      <c r="I6" s="1">
        <v>1.0</v>
      </c>
      <c r="J6" s="1">
        <v>1.0</v>
      </c>
      <c r="O6" s="1">
        <v>3.0</v>
      </c>
      <c r="X6" s="1">
        <v>1.0</v>
      </c>
      <c r="Z6" s="1">
        <v>1.0</v>
      </c>
    </row>
    <row r="7" ht="12.75" customHeight="1">
      <c r="A7" s="9" t="s">
        <v>33</v>
      </c>
      <c r="B7" s="1">
        <f t="shared" si="1"/>
        <v>0.125</v>
      </c>
      <c r="C7" s="1">
        <f t="shared" ref="C7:C10" si="4">(1/7)+(1/8)</f>
        <v>0.2678571429</v>
      </c>
      <c r="D7" s="1">
        <f t="shared" si="2"/>
        <v>1</v>
      </c>
      <c r="O7" s="1">
        <v>3.0</v>
      </c>
      <c r="X7" s="1">
        <v>1.0</v>
      </c>
      <c r="Z7" s="1">
        <v>1.0</v>
      </c>
      <c r="AA7" s="1">
        <v>1.0</v>
      </c>
    </row>
    <row r="8" ht="12.75" customHeight="1">
      <c r="A8" s="9" t="s">
        <v>34</v>
      </c>
      <c r="B8" s="1">
        <f t="shared" si="1"/>
        <v>0.2678571429</v>
      </c>
      <c r="C8" s="1">
        <f t="shared" si="4"/>
        <v>0.2678571429</v>
      </c>
      <c r="D8" s="1" t="str">
        <f t="shared" si="2"/>
        <v/>
      </c>
      <c r="O8" s="1">
        <v>3.0</v>
      </c>
      <c r="X8" s="1">
        <v>1.0</v>
      </c>
      <c r="Y8" s="1">
        <v>1.0</v>
      </c>
      <c r="Z8" s="1">
        <v>1.0</v>
      </c>
      <c r="AA8" s="1">
        <v>1.0</v>
      </c>
    </row>
    <row r="9" ht="12.75" customHeight="1">
      <c r="A9" s="9" t="s">
        <v>35</v>
      </c>
      <c r="B9" s="1">
        <f t="shared" si="1"/>
        <v>0.2678571429</v>
      </c>
      <c r="C9" s="1">
        <f t="shared" si="4"/>
        <v>0.2678571429</v>
      </c>
      <c r="D9" s="1" t="str">
        <f t="shared" si="2"/>
        <v/>
      </c>
      <c r="O9" s="1">
        <v>3.0</v>
      </c>
      <c r="X9" s="1">
        <v>1.0</v>
      </c>
      <c r="Y9" s="1">
        <v>1.0</v>
      </c>
      <c r="Z9" s="1">
        <v>1.0</v>
      </c>
      <c r="AA9" s="1">
        <v>1.0</v>
      </c>
    </row>
    <row r="10" ht="12.75" customHeight="1">
      <c r="A10" s="9" t="s">
        <v>36</v>
      </c>
      <c r="B10" s="1">
        <f t="shared" si="1"/>
        <v>0.2678571429</v>
      </c>
      <c r="C10" s="1">
        <f t="shared" si="4"/>
        <v>0.2678571429</v>
      </c>
      <c r="D10" s="1" t="str">
        <f t="shared" si="2"/>
        <v/>
      </c>
      <c r="O10" s="1">
        <v>3.0</v>
      </c>
      <c r="X10" s="1">
        <v>1.0</v>
      </c>
      <c r="Y10" s="1">
        <v>1.0</v>
      </c>
      <c r="Z10" s="1">
        <v>1.0</v>
      </c>
      <c r="AA10" s="1">
        <v>1.0</v>
      </c>
    </row>
    <row r="11" ht="12.75" customHeight="1">
      <c r="A11" s="4" t="s">
        <v>37</v>
      </c>
      <c r="B11" s="1">
        <f t="shared" si="1"/>
        <v>0</v>
      </c>
      <c r="C11" s="1">
        <f t="shared" ref="C11:C12" si="5">2/7</f>
        <v>0.2857142857</v>
      </c>
      <c r="D11" s="1" t="str">
        <f t="shared" si="2"/>
        <v/>
      </c>
      <c r="F11" s="1">
        <v>1.0</v>
      </c>
      <c r="H11" s="1">
        <v>7.0</v>
      </c>
      <c r="I11" s="1">
        <v>1.0</v>
      </c>
      <c r="J11" s="1">
        <v>1.0</v>
      </c>
      <c r="O11" s="1">
        <v>3.0</v>
      </c>
      <c r="X11" s="1">
        <v>1.0</v>
      </c>
      <c r="Z11" s="1">
        <v>1.0</v>
      </c>
    </row>
    <row r="12" ht="12.75" customHeight="1">
      <c r="A12" s="4" t="s">
        <v>38</v>
      </c>
      <c r="B12" s="1">
        <f t="shared" si="1"/>
        <v>0</v>
      </c>
      <c r="C12" s="1">
        <f t="shared" si="5"/>
        <v>0.2857142857</v>
      </c>
      <c r="D12" s="1" t="str">
        <f t="shared" si="2"/>
        <v/>
      </c>
      <c r="F12" s="1">
        <v>0.0</v>
      </c>
      <c r="H12" s="1">
        <v>7.0</v>
      </c>
      <c r="I12" s="1">
        <v>1.0</v>
      </c>
      <c r="J12" s="1">
        <v>1.0</v>
      </c>
      <c r="O12" s="1">
        <v>3.0</v>
      </c>
      <c r="X12" s="1">
        <v>1.0</v>
      </c>
      <c r="Z12" s="1">
        <v>1.0</v>
      </c>
    </row>
    <row r="13" ht="12.75" customHeight="1">
      <c r="A13" s="9" t="s">
        <v>39</v>
      </c>
      <c r="B13" s="1">
        <f t="shared" si="1"/>
        <v>0.2678571429</v>
      </c>
      <c r="C13" s="1">
        <f>(1/7)+(1/8)</f>
        <v>0.2678571429</v>
      </c>
      <c r="D13" s="1" t="str">
        <f t="shared" si="2"/>
        <v/>
      </c>
      <c r="O13" s="1">
        <v>3.0</v>
      </c>
      <c r="X13" s="1">
        <v>1.0</v>
      </c>
      <c r="Y13" s="1">
        <v>1.0</v>
      </c>
      <c r="Z13" s="1">
        <v>1.0</v>
      </c>
      <c r="AA13" s="1">
        <v>1.0</v>
      </c>
    </row>
    <row r="14" ht="12.75" customHeight="1">
      <c r="A14" s="4" t="s">
        <v>40</v>
      </c>
      <c r="B14" s="1">
        <f t="shared" si="1"/>
        <v>0</v>
      </c>
      <c r="C14" s="1">
        <f t="shared" ref="C14:C16" si="6">2/7</f>
        <v>0.2857142857</v>
      </c>
      <c r="D14" s="1" t="str">
        <f t="shared" si="2"/>
        <v/>
      </c>
      <c r="F14" s="1">
        <v>1.0</v>
      </c>
      <c r="G14" s="1">
        <v>3.0</v>
      </c>
      <c r="H14" s="1">
        <v>7.0</v>
      </c>
      <c r="I14" s="1">
        <v>1.0</v>
      </c>
      <c r="O14" s="1">
        <v>3.0</v>
      </c>
      <c r="X14" s="1">
        <v>1.0</v>
      </c>
      <c r="Z14" s="1">
        <v>1.0</v>
      </c>
    </row>
    <row r="15" ht="12.75" customHeight="1">
      <c r="A15" s="4" t="s">
        <v>41</v>
      </c>
      <c r="B15" s="1">
        <f t="shared" si="1"/>
        <v>0</v>
      </c>
      <c r="C15" s="1">
        <f t="shared" si="6"/>
        <v>0.2857142857</v>
      </c>
      <c r="D15" s="1" t="str">
        <f t="shared" si="2"/>
        <v/>
      </c>
      <c r="F15" s="1">
        <v>0.0</v>
      </c>
      <c r="H15" s="1">
        <v>7.0</v>
      </c>
      <c r="I15" s="1">
        <v>1.0</v>
      </c>
      <c r="J15" s="1">
        <v>1.0</v>
      </c>
      <c r="O15" s="1">
        <v>3.0</v>
      </c>
      <c r="X15" s="1">
        <v>1.0</v>
      </c>
      <c r="Z15" s="1">
        <v>1.0</v>
      </c>
    </row>
    <row r="16" ht="12.75" customHeight="1">
      <c r="A16" s="4" t="s">
        <v>42</v>
      </c>
      <c r="B16" s="1">
        <f t="shared" si="1"/>
        <v>0</v>
      </c>
      <c r="C16" s="1">
        <f t="shared" si="6"/>
        <v>0.2857142857</v>
      </c>
      <c r="D16" s="1" t="str">
        <f t="shared" si="2"/>
        <v/>
      </c>
      <c r="F16" s="1">
        <v>0.0</v>
      </c>
      <c r="G16" s="1">
        <v>4.0</v>
      </c>
      <c r="H16" s="1">
        <v>7.0</v>
      </c>
      <c r="I16" s="1">
        <v>1.0</v>
      </c>
      <c r="O16" s="1">
        <v>3.0</v>
      </c>
      <c r="X16" s="1">
        <v>1.0</v>
      </c>
      <c r="Z16" s="1">
        <v>1.0</v>
      </c>
    </row>
    <row r="17" ht="12.75" customHeight="1">
      <c r="A17" s="18" t="s">
        <v>43</v>
      </c>
    </row>
    <row r="18" ht="12.75" customHeight="1"/>
    <row r="19" ht="12.75" customHeight="1">
      <c r="O19" s="2"/>
      <c r="P19" s="2"/>
      <c r="Q19" s="2"/>
      <c r="R19" s="2"/>
      <c r="S19" s="2"/>
      <c r="T19" s="2"/>
      <c r="U19" s="2"/>
      <c r="V19" s="2"/>
      <c r="W19" s="2"/>
      <c r="X19" s="2"/>
      <c r="Y19" s="2"/>
      <c r="Z19" s="2"/>
      <c r="AA19" s="2"/>
    </row>
    <row r="20" ht="12.75" customHeight="1">
      <c r="B20" s="1" t="s">
        <v>166</v>
      </c>
      <c r="E20" s="1" t="s">
        <v>167</v>
      </c>
      <c r="O20" s="2"/>
      <c r="P20" s="2" t="s">
        <v>181</v>
      </c>
      <c r="Q20" s="2"/>
      <c r="R20" s="2"/>
      <c r="S20" s="2"/>
      <c r="T20" s="2"/>
      <c r="U20" s="2"/>
      <c r="V20" s="2"/>
      <c r="W20" s="2"/>
      <c r="X20" s="2"/>
      <c r="Y20" s="2"/>
      <c r="Z20" s="2"/>
      <c r="AA20" s="2"/>
    </row>
    <row r="21" ht="12.75" customHeight="1">
      <c r="B21" s="1" t="s">
        <v>142</v>
      </c>
      <c r="C21" s="1" t="s">
        <v>143</v>
      </c>
      <c r="D21" s="1" t="s">
        <v>144</v>
      </c>
      <c r="E21" s="1" t="s">
        <v>142</v>
      </c>
      <c r="F21" s="1" t="s">
        <v>143</v>
      </c>
      <c r="G21" s="1" t="s">
        <v>144</v>
      </c>
      <c r="H21" s="1" t="s">
        <v>145</v>
      </c>
      <c r="I21" s="1" t="s">
        <v>4</v>
      </c>
      <c r="P21" s="19" t="s">
        <v>158</v>
      </c>
      <c r="Q21" s="19" t="s">
        <v>160</v>
      </c>
    </row>
    <row r="22" ht="12.75" customHeight="1">
      <c r="A22" s="4" t="s">
        <v>28</v>
      </c>
      <c r="B22" s="1">
        <v>0.0</v>
      </c>
      <c r="C22" s="1">
        <v>7.0</v>
      </c>
      <c r="D22" s="1">
        <f t="shared" ref="D22:D36" si="7">B22/C22</f>
        <v>0</v>
      </c>
      <c r="E22" s="1">
        <v>0.0</v>
      </c>
      <c r="F22" s="1">
        <v>7.0</v>
      </c>
      <c r="G22" s="1">
        <f t="shared" ref="G22:G36" si="8">E22/F22</f>
        <v>0</v>
      </c>
      <c r="H22" s="1">
        <f t="shared" ref="H22:H36" si="9">D22+G22</f>
        <v>0</v>
      </c>
      <c r="O22" s="19" t="s">
        <v>146</v>
      </c>
      <c r="P22" s="21"/>
      <c r="Q22" s="21">
        <v>1.0</v>
      </c>
    </row>
    <row r="23" ht="12.75" customHeight="1">
      <c r="A23" s="9" t="s">
        <v>29</v>
      </c>
      <c r="B23" s="1">
        <v>1.0</v>
      </c>
      <c r="C23" s="1">
        <v>7.0</v>
      </c>
      <c r="D23" s="1">
        <f t="shared" si="7"/>
        <v>0.1428571429</v>
      </c>
      <c r="E23" s="1">
        <v>1.0</v>
      </c>
      <c r="F23" s="1">
        <v>8.0</v>
      </c>
      <c r="G23" s="1">
        <f t="shared" si="8"/>
        <v>0.125</v>
      </c>
      <c r="H23" s="1">
        <f t="shared" si="9"/>
        <v>0.2678571429</v>
      </c>
      <c r="O23" s="20" t="s">
        <v>148</v>
      </c>
      <c r="P23" s="21"/>
      <c r="Q23" s="21"/>
    </row>
    <row r="24" ht="12.75" customHeight="1">
      <c r="A24" s="9" t="s">
        <v>30</v>
      </c>
      <c r="B24" s="1">
        <v>1.0</v>
      </c>
      <c r="C24" s="1">
        <v>7.0</v>
      </c>
      <c r="D24" s="1">
        <f t="shared" si="7"/>
        <v>0.1428571429</v>
      </c>
      <c r="E24" s="1">
        <v>1.0</v>
      </c>
      <c r="F24" s="1">
        <v>8.0</v>
      </c>
      <c r="G24" s="1">
        <f t="shared" si="8"/>
        <v>0.125</v>
      </c>
      <c r="H24" s="1">
        <f t="shared" si="9"/>
        <v>0.2678571429</v>
      </c>
      <c r="O24" s="20" t="s">
        <v>147</v>
      </c>
      <c r="P24" s="21"/>
      <c r="Q24" s="21"/>
    </row>
    <row r="25" ht="12.75" customHeight="1">
      <c r="A25" s="9" t="s">
        <v>31</v>
      </c>
      <c r="B25" s="1">
        <v>1.0</v>
      </c>
      <c r="C25" s="1">
        <v>7.0</v>
      </c>
      <c r="D25" s="1">
        <f t="shared" si="7"/>
        <v>0.1428571429</v>
      </c>
      <c r="E25" s="1">
        <v>1.0</v>
      </c>
      <c r="F25" s="1">
        <v>8.0</v>
      </c>
      <c r="G25" s="1">
        <f t="shared" si="8"/>
        <v>0.125</v>
      </c>
      <c r="H25" s="1">
        <f t="shared" si="9"/>
        <v>0.2678571429</v>
      </c>
      <c r="O25" s="20" t="s">
        <v>149</v>
      </c>
      <c r="P25" s="21"/>
      <c r="Q25" s="21"/>
    </row>
    <row r="26" ht="12.75" customHeight="1">
      <c r="A26" s="4" t="s">
        <v>32</v>
      </c>
      <c r="B26" s="1">
        <v>0.0</v>
      </c>
      <c r="C26" s="1">
        <v>7.0</v>
      </c>
      <c r="D26" s="1">
        <f t="shared" si="7"/>
        <v>0</v>
      </c>
      <c r="E26" s="1">
        <v>0.0</v>
      </c>
      <c r="F26" s="1">
        <v>8.0</v>
      </c>
      <c r="G26" s="1">
        <f t="shared" si="8"/>
        <v>0</v>
      </c>
      <c r="H26" s="1">
        <f t="shared" si="9"/>
        <v>0</v>
      </c>
      <c r="O26" s="19" t="s">
        <v>150</v>
      </c>
      <c r="P26" s="21"/>
      <c r="Q26" s="21">
        <v>1.0</v>
      </c>
    </row>
    <row r="27" ht="12.75" customHeight="1">
      <c r="A27" s="9" t="s">
        <v>33</v>
      </c>
      <c r="B27" s="18"/>
      <c r="C27" s="1">
        <v>7.0</v>
      </c>
      <c r="D27" s="1">
        <f t="shared" si="7"/>
        <v>0</v>
      </c>
      <c r="E27" s="1">
        <v>1.0</v>
      </c>
      <c r="F27" s="1">
        <v>8.0</v>
      </c>
      <c r="G27" s="1">
        <f t="shared" si="8"/>
        <v>0.125</v>
      </c>
      <c r="H27" s="1">
        <f t="shared" si="9"/>
        <v>0.125</v>
      </c>
      <c r="I27" s="1">
        <v>1.0</v>
      </c>
      <c r="O27" s="20" t="s">
        <v>151</v>
      </c>
      <c r="P27" s="21"/>
      <c r="Q27" s="21"/>
    </row>
    <row r="28" ht="12.75" customHeight="1">
      <c r="A28" s="9" t="s">
        <v>34</v>
      </c>
      <c r="B28" s="1">
        <v>1.0</v>
      </c>
      <c r="C28" s="1">
        <v>7.0</v>
      </c>
      <c r="D28" s="1">
        <f t="shared" si="7"/>
        <v>0.1428571429</v>
      </c>
      <c r="E28" s="1">
        <v>1.0</v>
      </c>
      <c r="F28" s="1">
        <v>8.0</v>
      </c>
      <c r="G28" s="1">
        <f t="shared" si="8"/>
        <v>0.125</v>
      </c>
      <c r="H28" s="1">
        <f t="shared" si="9"/>
        <v>0.2678571429</v>
      </c>
      <c r="O28" s="20" t="s">
        <v>152</v>
      </c>
      <c r="P28" s="21"/>
      <c r="Q28" s="21"/>
    </row>
    <row r="29" ht="12.75" customHeight="1">
      <c r="A29" s="9" t="s">
        <v>35</v>
      </c>
      <c r="B29" s="1">
        <v>1.0</v>
      </c>
      <c r="C29" s="1">
        <v>7.0</v>
      </c>
      <c r="D29" s="1">
        <f t="shared" si="7"/>
        <v>0.1428571429</v>
      </c>
      <c r="E29" s="1">
        <v>1.0</v>
      </c>
      <c r="F29" s="1">
        <v>8.0</v>
      </c>
      <c r="G29" s="1">
        <f t="shared" si="8"/>
        <v>0.125</v>
      </c>
      <c r="H29" s="1">
        <f t="shared" si="9"/>
        <v>0.2678571429</v>
      </c>
      <c r="O29" s="20" t="s">
        <v>153</v>
      </c>
      <c r="P29" s="21"/>
      <c r="Q29" s="21"/>
    </row>
    <row r="30" ht="12.75" customHeight="1">
      <c r="A30" s="9" t="s">
        <v>36</v>
      </c>
      <c r="B30" s="1">
        <v>1.0</v>
      </c>
      <c r="C30" s="1">
        <v>7.0</v>
      </c>
      <c r="D30" s="1">
        <f t="shared" si="7"/>
        <v>0.1428571429</v>
      </c>
      <c r="E30" s="1">
        <v>1.0</v>
      </c>
      <c r="F30" s="1">
        <v>8.0</v>
      </c>
      <c r="G30" s="1">
        <f t="shared" si="8"/>
        <v>0.125</v>
      </c>
      <c r="H30" s="1">
        <f t="shared" si="9"/>
        <v>0.2678571429</v>
      </c>
      <c r="O30" s="20" t="s">
        <v>154</v>
      </c>
      <c r="P30" s="21"/>
      <c r="Q30" s="21"/>
    </row>
    <row r="31" ht="12.75" customHeight="1">
      <c r="A31" s="4" t="s">
        <v>37</v>
      </c>
      <c r="B31" s="1">
        <v>0.0</v>
      </c>
      <c r="C31" s="1">
        <v>7.0</v>
      </c>
      <c r="D31" s="1">
        <f t="shared" si="7"/>
        <v>0</v>
      </c>
      <c r="E31" s="1">
        <v>0.0</v>
      </c>
      <c r="F31" s="1">
        <v>7.0</v>
      </c>
      <c r="G31" s="1">
        <f t="shared" si="8"/>
        <v>0</v>
      </c>
      <c r="H31" s="1">
        <f t="shared" si="9"/>
        <v>0</v>
      </c>
      <c r="O31" s="19" t="s">
        <v>155</v>
      </c>
      <c r="P31" s="21"/>
      <c r="Q31" s="21">
        <v>1.0</v>
      </c>
    </row>
    <row r="32" ht="12.75" customHeight="1">
      <c r="A32" s="4" t="s">
        <v>38</v>
      </c>
      <c r="B32" s="1">
        <v>0.0</v>
      </c>
      <c r="C32" s="1">
        <v>7.0</v>
      </c>
      <c r="D32" s="1">
        <f t="shared" si="7"/>
        <v>0</v>
      </c>
      <c r="E32" s="1">
        <v>0.0</v>
      </c>
      <c r="F32" s="1">
        <v>7.0</v>
      </c>
      <c r="G32" s="1">
        <f t="shared" si="8"/>
        <v>0</v>
      </c>
      <c r="H32" s="1">
        <f t="shared" si="9"/>
        <v>0</v>
      </c>
      <c r="O32" s="19" t="s">
        <v>156</v>
      </c>
      <c r="P32" s="21">
        <v>1.0</v>
      </c>
      <c r="Q32" s="21"/>
    </row>
    <row r="33" ht="12.75" customHeight="1">
      <c r="A33" s="9" t="s">
        <v>39</v>
      </c>
      <c r="B33" s="1">
        <v>1.0</v>
      </c>
      <c r="C33" s="1">
        <v>7.0</v>
      </c>
      <c r="D33" s="1">
        <f t="shared" si="7"/>
        <v>0.1428571429</v>
      </c>
      <c r="E33" s="1">
        <v>1.0</v>
      </c>
      <c r="F33" s="1">
        <v>8.0</v>
      </c>
      <c r="G33" s="1">
        <f t="shared" si="8"/>
        <v>0.125</v>
      </c>
      <c r="H33" s="1">
        <f t="shared" si="9"/>
        <v>0.2678571429</v>
      </c>
      <c r="O33" s="20" t="s">
        <v>157</v>
      </c>
      <c r="P33" s="21"/>
      <c r="Q33" s="21"/>
    </row>
    <row r="34" ht="12.75" customHeight="1">
      <c r="A34" s="4" t="s">
        <v>40</v>
      </c>
      <c r="B34" s="1">
        <v>0.0</v>
      </c>
      <c r="C34" s="1">
        <v>7.0</v>
      </c>
      <c r="D34" s="1">
        <f t="shared" si="7"/>
        <v>0</v>
      </c>
      <c r="E34" s="1">
        <v>0.0</v>
      </c>
      <c r="F34" s="1">
        <v>7.0</v>
      </c>
      <c r="G34" s="1">
        <f t="shared" si="8"/>
        <v>0</v>
      </c>
      <c r="H34" s="1">
        <f t="shared" si="9"/>
        <v>0</v>
      </c>
      <c r="O34" s="19" t="s">
        <v>158</v>
      </c>
      <c r="P34" s="21"/>
      <c r="Q34" s="21">
        <v>1.0</v>
      </c>
    </row>
    <row r="35" ht="12.75" customHeight="1">
      <c r="A35" s="4" t="s">
        <v>41</v>
      </c>
      <c r="B35" s="1">
        <v>0.0</v>
      </c>
      <c r="C35" s="1">
        <v>7.0</v>
      </c>
      <c r="D35" s="1">
        <f t="shared" si="7"/>
        <v>0</v>
      </c>
      <c r="E35" s="1">
        <v>0.0</v>
      </c>
      <c r="F35" s="1">
        <v>7.0</v>
      </c>
      <c r="G35" s="1">
        <f t="shared" si="8"/>
        <v>0</v>
      </c>
      <c r="H35" s="1">
        <f t="shared" si="9"/>
        <v>0</v>
      </c>
      <c r="O35" s="19" t="s">
        <v>159</v>
      </c>
      <c r="P35" s="21">
        <v>1.0</v>
      </c>
      <c r="Q35" s="21"/>
    </row>
    <row r="36" ht="12.75" customHeight="1">
      <c r="A36" s="4" t="s">
        <v>42</v>
      </c>
      <c r="B36" s="1">
        <v>0.0</v>
      </c>
      <c r="C36" s="1">
        <v>7.0</v>
      </c>
      <c r="D36" s="1">
        <f t="shared" si="7"/>
        <v>0</v>
      </c>
      <c r="E36" s="1">
        <v>0.0</v>
      </c>
      <c r="F36" s="1">
        <v>7.0</v>
      </c>
      <c r="G36" s="1">
        <f t="shared" si="8"/>
        <v>0</v>
      </c>
      <c r="H36" s="1">
        <f t="shared" si="9"/>
        <v>0</v>
      </c>
      <c r="O36" s="19" t="s">
        <v>160</v>
      </c>
      <c r="P36" s="21">
        <v>1.0</v>
      </c>
      <c r="Q36" s="21"/>
    </row>
    <row r="37" ht="12.75" customHeight="1">
      <c r="A37" s="18" t="s">
        <v>43</v>
      </c>
      <c r="O37" s="22" t="s">
        <v>161</v>
      </c>
      <c r="P37" s="21"/>
      <c r="Q37" s="21"/>
    </row>
    <row r="38" ht="12.75" customHeight="1">
      <c r="P38" s="1">
        <f t="shared" ref="P38:Q38" si="10">SUM(P22:P37)</f>
        <v>3</v>
      </c>
      <c r="Q38" s="1">
        <f t="shared" si="10"/>
        <v>4</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17" si="1">H22</f>
        <v>0</v>
      </c>
      <c r="C2" s="1">
        <f t="shared" ref="C2:C17" si="2">1/8</f>
        <v>0.125</v>
      </c>
      <c r="F2" s="1">
        <v>0.0</v>
      </c>
      <c r="H2" s="1">
        <v>8.0</v>
      </c>
      <c r="I2" s="1">
        <v>1.0</v>
      </c>
      <c r="J2" s="1">
        <v>1.0</v>
      </c>
      <c r="O2" s="1">
        <v>3.0</v>
      </c>
      <c r="Z2" s="1">
        <v>1.0</v>
      </c>
    </row>
    <row r="3" ht="12.75" customHeight="1">
      <c r="A3" s="9" t="s">
        <v>29</v>
      </c>
      <c r="B3" s="1">
        <f t="shared" si="1"/>
        <v>0.125</v>
      </c>
      <c r="C3" s="1">
        <f t="shared" si="2"/>
        <v>0.125</v>
      </c>
      <c r="O3" s="1">
        <v>3.0</v>
      </c>
      <c r="Z3" s="1">
        <v>1.0</v>
      </c>
      <c r="AA3" s="1">
        <v>1.0</v>
      </c>
    </row>
    <row r="4" ht="12.75" customHeight="1">
      <c r="A4" s="9" t="s">
        <v>30</v>
      </c>
      <c r="B4" s="1">
        <f t="shared" si="1"/>
        <v>0.125</v>
      </c>
      <c r="C4" s="1">
        <f t="shared" si="2"/>
        <v>0.125</v>
      </c>
      <c r="O4" s="1">
        <v>3.0</v>
      </c>
      <c r="Z4" s="1">
        <v>1.0</v>
      </c>
      <c r="AA4" s="1">
        <v>1.0</v>
      </c>
    </row>
    <row r="5" ht="12.75" customHeight="1">
      <c r="A5" s="9" t="s">
        <v>31</v>
      </c>
      <c r="B5" s="1">
        <f t="shared" si="1"/>
        <v>0.125</v>
      </c>
      <c r="C5" s="1">
        <f t="shared" si="2"/>
        <v>0.125</v>
      </c>
      <c r="O5" s="1">
        <v>3.0</v>
      </c>
      <c r="Z5" s="1">
        <v>1.0</v>
      </c>
      <c r="AA5" s="1">
        <v>1.0</v>
      </c>
    </row>
    <row r="6" ht="12.75" customHeight="1">
      <c r="A6" s="4" t="s">
        <v>32</v>
      </c>
      <c r="B6" s="1">
        <f t="shared" si="1"/>
        <v>0</v>
      </c>
      <c r="C6" s="1">
        <f t="shared" si="2"/>
        <v>0.125</v>
      </c>
      <c r="F6" s="1">
        <v>0.0</v>
      </c>
      <c r="H6" s="1">
        <v>8.0</v>
      </c>
      <c r="I6" s="1">
        <v>1.0</v>
      </c>
      <c r="J6" s="1">
        <v>1.0</v>
      </c>
      <c r="O6" s="1">
        <v>3.0</v>
      </c>
      <c r="Z6" s="1">
        <v>1.0</v>
      </c>
    </row>
    <row r="7" ht="12.75" customHeight="1">
      <c r="A7" s="9" t="s">
        <v>33</v>
      </c>
      <c r="B7" s="1">
        <f t="shared" si="1"/>
        <v>0.125</v>
      </c>
      <c r="C7" s="1">
        <f t="shared" si="2"/>
        <v>0.125</v>
      </c>
      <c r="O7" s="1">
        <v>3.0</v>
      </c>
      <c r="Z7" s="1">
        <v>1.0</v>
      </c>
      <c r="AA7" s="1">
        <v>1.0</v>
      </c>
    </row>
    <row r="8" ht="12.75" customHeight="1">
      <c r="A8" s="9" t="s">
        <v>34</v>
      </c>
      <c r="B8" s="1">
        <f t="shared" si="1"/>
        <v>0.125</v>
      </c>
      <c r="C8" s="1">
        <f t="shared" si="2"/>
        <v>0.125</v>
      </c>
      <c r="O8" s="1">
        <v>3.0</v>
      </c>
      <c r="Z8" s="1">
        <v>1.0</v>
      </c>
      <c r="AA8" s="1">
        <v>1.0</v>
      </c>
    </row>
    <row r="9" ht="12.75" customHeight="1">
      <c r="A9" s="9" t="s">
        <v>35</v>
      </c>
      <c r="B9" s="1">
        <f t="shared" si="1"/>
        <v>0.125</v>
      </c>
      <c r="C9" s="1">
        <f t="shared" si="2"/>
        <v>0.125</v>
      </c>
      <c r="O9" s="1">
        <v>3.0</v>
      </c>
      <c r="Z9" s="1">
        <v>1.0</v>
      </c>
      <c r="AA9" s="1">
        <v>1.0</v>
      </c>
    </row>
    <row r="10" ht="12.75" customHeight="1">
      <c r="A10" s="9" t="s">
        <v>36</v>
      </c>
      <c r="B10" s="1">
        <f t="shared" si="1"/>
        <v>0.125</v>
      </c>
      <c r="C10" s="1">
        <f t="shared" si="2"/>
        <v>0.125</v>
      </c>
      <c r="O10" s="1">
        <v>3.0</v>
      </c>
      <c r="Z10" s="1">
        <v>1.0</v>
      </c>
      <c r="AA10" s="1">
        <v>1.0</v>
      </c>
    </row>
    <row r="11" ht="12.75" customHeight="1">
      <c r="A11" s="4" t="s">
        <v>37</v>
      </c>
      <c r="B11" s="1">
        <f t="shared" si="1"/>
        <v>0</v>
      </c>
      <c r="C11" s="1">
        <f t="shared" si="2"/>
        <v>0.125</v>
      </c>
      <c r="F11" s="1">
        <v>1.0</v>
      </c>
      <c r="H11" s="1">
        <v>8.0</v>
      </c>
      <c r="I11" s="1">
        <v>1.0</v>
      </c>
      <c r="J11" s="1">
        <v>1.0</v>
      </c>
      <c r="O11" s="1">
        <v>3.0</v>
      </c>
      <c r="Z11" s="1">
        <v>1.0</v>
      </c>
    </row>
    <row r="12" ht="12.75" customHeight="1">
      <c r="A12" s="4" t="s">
        <v>38</v>
      </c>
      <c r="B12" s="1">
        <f t="shared" si="1"/>
        <v>0</v>
      </c>
      <c r="C12" s="1">
        <f t="shared" si="2"/>
        <v>0.125</v>
      </c>
      <c r="F12" s="1">
        <v>1.0</v>
      </c>
      <c r="H12" s="1">
        <v>8.0</v>
      </c>
      <c r="I12" s="1">
        <v>1.0</v>
      </c>
      <c r="J12" s="1">
        <v>1.0</v>
      </c>
      <c r="O12" s="1">
        <v>3.0</v>
      </c>
      <c r="Z12" s="1">
        <v>1.0</v>
      </c>
    </row>
    <row r="13" ht="12.75" customHeight="1">
      <c r="A13" s="9" t="s">
        <v>39</v>
      </c>
      <c r="B13" s="1">
        <f t="shared" si="1"/>
        <v>0.125</v>
      </c>
      <c r="C13" s="1">
        <f t="shared" si="2"/>
        <v>0.125</v>
      </c>
      <c r="O13" s="1">
        <v>3.0</v>
      </c>
      <c r="Z13" s="1">
        <v>1.0</v>
      </c>
      <c r="AA13" s="1">
        <v>1.0</v>
      </c>
    </row>
    <row r="14" ht="12.75" customHeight="1">
      <c r="A14" s="4" t="s">
        <v>40</v>
      </c>
      <c r="B14" s="1">
        <f t="shared" si="1"/>
        <v>0</v>
      </c>
      <c r="C14" s="1">
        <f t="shared" si="2"/>
        <v>0.125</v>
      </c>
      <c r="F14" s="1">
        <v>1.0</v>
      </c>
      <c r="G14" s="1">
        <v>2.0</v>
      </c>
      <c r="H14" s="1">
        <v>8.0</v>
      </c>
      <c r="I14" s="1">
        <v>1.0</v>
      </c>
      <c r="O14" s="1">
        <v>3.0</v>
      </c>
      <c r="Z14" s="1">
        <v>1.0</v>
      </c>
    </row>
    <row r="15" ht="12.75" customHeight="1">
      <c r="A15" s="4" t="s">
        <v>41</v>
      </c>
      <c r="B15" s="1">
        <f t="shared" si="1"/>
        <v>0</v>
      </c>
      <c r="C15" s="1">
        <f t="shared" si="2"/>
        <v>0.125</v>
      </c>
      <c r="F15" s="1">
        <v>1.0</v>
      </c>
      <c r="H15" s="1">
        <v>8.0</v>
      </c>
      <c r="I15" s="1">
        <v>1.0</v>
      </c>
      <c r="J15" s="1">
        <v>1.0</v>
      </c>
      <c r="O15" s="1">
        <v>3.0</v>
      </c>
      <c r="Z15" s="1">
        <v>1.0</v>
      </c>
    </row>
    <row r="16" ht="12.75" customHeight="1">
      <c r="A16" s="4" t="s">
        <v>42</v>
      </c>
      <c r="B16" s="1">
        <f t="shared" si="1"/>
        <v>0</v>
      </c>
      <c r="C16" s="1">
        <f t="shared" si="2"/>
        <v>0.125</v>
      </c>
      <c r="F16" s="1">
        <v>1.0</v>
      </c>
      <c r="G16" s="1">
        <v>1.0</v>
      </c>
      <c r="H16" s="1">
        <v>8.0</v>
      </c>
      <c r="I16" s="1">
        <v>1.0</v>
      </c>
      <c r="O16" s="1">
        <v>3.0</v>
      </c>
      <c r="Z16" s="1">
        <v>1.0</v>
      </c>
    </row>
    <row r="17" ht="12.75" customHeight="1">
      <c r="A17" s="4" t="s">
        <v>43</v>
      </c>
      <c r="B17" s="1">
        <f t="shared" si="1"/>
        <v>0</v>
      </c>
      <c r="C17" s="1">
        <f t="shared" si="2"/>
        <v>0.125</v>
      </c>
      <c r="F17" s="1">
        <v>0.0</v>
      </c>
      <c r="G17" s="1">
        <v>5.0</v>
      </c>
      <c r="H17" s="1">
        <v>8.0</v>
      </c>
      <c r="I17" s="1">
        <v>1.0</v>
      </c>
      <c r="O17" s="1">
        <v>3.0</v>
      </c>
      <c r="Z17" s="1">
        <v>1.0</v>
      </c>
    </row>
    <row r="18" ht="12.75" customHeight="1"/>
    <row r="19" ht="12.75" customHeight="1">
      <c r="O19" s="2"/>
      <c r="P19" s="2"/>
      <c r="Q19" s="2"/>
      <c r="R19" s="2"/>
      <c r="S19" s="2"/>
      <c r="T19" s="2"/>
      <c r="U19" s="2"/>
      <c r="V19" s="2"/>
      <c r="W19" s="2"/>
      <c r="X19" s="2"/>
      <c r="Y19" s="2"/>
      <c r="Z19" s="2"/>
      <c r="AA19" s="2"/>
    </row>
    <row r="20" ht="12.75" customHeight="1">
      <c r="B20" s="1" t="s">
        <v>182</v>
      </c>
      <c r="O20" s="2"/>
      <c r="P20" s="2" t="s">
        <v>183</v>
      </c>
      <c r="Q20" s="2"/>
      <c r="R20" s="2"/>
      <c r="S20" s="2"/>
      <c r="T20" s="2"/>
      <c r="U20" s="2"/>
      <c r="V20" s="2"/>
      <c r="W20" s="2"/>
      <c r="X20" s="2"/>
      <c r="Y20" s="2"/>
      <c r="Z20" s="2"/>
      <c r="AA20" s="2"/>
    </row>
    <row r="21" ht="12.75" customHeight="1">
      <c r="B21" s="1" t="s">
        <v>142</v>
      </c>
      <c r="C21" s="1" t="s">
        <v>143</v>
      </c>
      <c r="D21" s="1" t="s">
        <v>144</v>
      </c>
      <c r="H21" s="1" t="s">
        <v>145</v>
      </c>
      <c r="P21" s="19" t="s">
        <v>160</v>
      </c>
      <c r="Q21" s="19" t="s">
        <v>158</v>
      </c>
      <c r="R21" s="19" t="s">
        <v>161</v>
      </c>
    </row>
    <row r="22" ht="12.75" customHeight="1">
      <c r="A22" s="4" t="s">
        <v>28</v>
      </c>
      <c r="B22" s="1">
        <v>0.0</v>
      </c>
      <c r="C22" s="1">
        <v>8.0</v>
      </c>
      <c r="D22" s="1">
        <f t="shared" ref="D22:D37" si="3">B22/C22</f>
        <v>0</v>
      </c>
      <c r="H22" s="1">
        <f t="shared" ref="H22:H37" si="4">D22+G22</f>
        <v>0</v>
      </c>
      <c r="O22" s="19" t="s">
        <v>146</v>
      </c>
      <c r="P22" s="21"/>
      <c r="Q22" s="21">
        <v>1.0</v>
      </c>
      <c r="R22" s="21"/>
    </row>
    <row r="23" ht="12.75" customHeight="1">
      <c r="A23" s="9" t="s">
        <v>29</v>
      </c>
      <c r="B23" s="1">
        <v>1.0</v>
      </c>
      <c r="C23" s="1">
        <v>8.0</v>
      </c>
      <c r="D23" s="1">
        <f t="shared" si="3"/>
        <v>0.125</v>
      </c>
      <c r="H23" s="1">
        <f t="shared" si="4"/>
        <v>0.125</v>
      </c>
      <c r="O23" s="20" t="s">
        <v>148</v>
      </c>
      <c r="P23" s="21"/>
      <c r="Q23" s="21"/>
      <c r="R23" s="21"/>
    </row>
    <row r="24" ht="12.75" customHeight="1">
      <c r="A24" s="9" t="s">
        <v>30</v>
      </c>
      <c r="B24" s="1">
        <v>1.0</v>
      </c>
      <c r="C24" s="1">
        <v>8.0</v>
      </c>
      <c r="D24" s="1">
        <f t="shared" si="3"/>
        <v>0.125</v>
      </c>
      <c r="H24" s="1">
        <f t="shared" si="4"/>
        <v>0.125</v>
      </c>
      <c r="O24" s="20" t="s">
        <v>147</v>
      </c>
      <c r="P24" s="21"/>
      <c r="Q24" s="21"/>
      <c r="R24" s="21"/>
    </row>
    <row r="25" ht="12.75" customHeight="1">
      <c r="A25" s="9" t="s">
        <v>31</v>
      </c>
      <c r="B25" s="1">
        <v>1.0</v>
      </c>
      <c r="C25" s="1">
        <v>8.0</v>
      </c>
      <c r="D25" s="1">
        <f t="shared" si="3"/>
        <v>0.125</v>
      </c>
      <c r="H25" s="1">
        <f t="shared" si="4"/>
        <v>0.125</v>
      </c>
      <c r="O25" s="20" t="s">
        <v>149</v>
      </c>
      <c r="P25" s="21"/>
      <c r="Q25" s="21"/>
      <c r="R25" s="21"/>
    </row>
    <row r="26" ht="12.75" customHeight="1">
      <c r="A26" s="4" t="s">
        <v>32</v>
      </c>
      <c r="B26" s="1">
        <v>0.0</v>
      </c>
      <c r="C26" s="1">
        <v>8.0</v>
      </c>
      <c r="D26" s="1">
        <f t="shared" si="3"/>
        <v>0</v>
      </c>
      <c r="H26" s="1">
        <f t="shared" si="4"/>
        <v>0</v>
      </c>
      <c r="O26" s="19" t="s">
        <v>150</v>
      </c>
      <c r="P26" s="21"/>
      <c r="Q26" s="21">
        <v>1.0</v>
      </c>
      <c r="R26" s="21"/>
    </row>
    <row r="27" ht="12.75" customHeight="1">
      <c r="A27" s="9" t="s">
        <v>33</v>
      </c>
      <c r="B27" s="1">
        <v>1.0</v>
      </c>
      <c r="C27" s="1">
        <v>8.0</v>
      </c>
      <c r="D27" s="1">
        <f t="shared" si="3"/>
        <v>0.125</v>
      </c>
      <c r="H27" s="1">
        <f t="shared" si="4"/>
        <v>0.125</v>
      </c>
      <c r="O27" s="20" t="s">
        <v>151</v>
      </c>
      <c r="P27" s="21"/>
      <c r="Q27" s="21"/>
      <c r="R27" s="21"/>
    </row>
    <row r="28" ht="12.75" customHeight="1">
      <c r="A28" s="9" t="s">
        <v>34</v>
      </c>
      <c r="B28" s="1">
        <v>1.0</v>
      </c>
      <c r="C28" s="1">
        <v>8.0</v>
      </c>
      <c r="D28" s="1">
        <f t="shared" si="3"/>
        <v>0.125</v>
      </c>
      <c r="H28" s="1">
        <f t="shared" si="4"/>
        <v>0.125</v>
      </c>
      <c r="O28" s="20" t="s">
        <v>152</v>
      </c>
      <c r="P28" s="21"/>
      <c r="Q28" s="21"/>
      <c r="R28" s="21"/>
    </row>
    <row r="29" ht="12.75" customHeight="1">
      <c r="A29" s="9" t="s">
        <v>35</v>
      </c>
      <c r="B29" s="1">
        <v>1.0</v>
      </c>
      <c r="C29" s="1">
        <v>8.0</v>
      </c>
      <c r="D29" s="1">
        <f t="shared" si="3"/>
        <v>0.125</v>
      </c>
      <c r="H29" s="1">
        <f t="shared" si="4"/>
        <v>0.125</v>
      </c>
      <c r="O29" s="20" t="s">
        <v>153</v>
      </c>
      <c r="P29" s="21"/>
      <c r="Q29" s="21"/>
      <c r="R29" s="21"/>
    </row>
    <row r="30" ht="12.75" customHeight="1">
      <c r="A30" s="9" t="s">
        <v>36</v>
      </c>
      <c r="B30" s="1">
        <v>1.0</v>
      </c>
      <c r="C30" s="1">
        <v>8.0</v>
      </c>
      <c r="D30" s="1">
        <f t="shared" si="3"/>
        <v>0.125</v>
      </c>
      <c r="H30" s="1">
        <f t="shared" si="4"/>
        <v>0.125</v>
      </c>
      <c r="O30" s="20" t="s">
        <v>154</v>
      </c>
      <c r="P30" s="21"/>
      <c r="Q30" s="21"/>
      <c r="R30" s="21"/>
    </row>
    <row r="31" ht="12.75" customHeight="1">
      <c r="A31" s="4" t="s">
        <v>37</v>
      </c>
      <c r="B31" s="1">
        <v>0.0</v>
      </c>
      <c r="C31" s="1">
        <v>8.0</v>
      </c>
      <c r="D31" s="1">
        <f t="shared" si="3"/>
        <v>0</v>
      </c>
      <c r="H31" s="1">
        <f t="shared" si="4"/>
        <v>0</v>
      </c>
      <c r="O31" s="19" t="s">
        <v>155</v>
      </c>
      <c r="P31" s="21"/>
      <c r="Q31" s="21"/>
      <c r="R31" s="21">
        <v>1.0</v>
      </c>
    </row>
    <row r="32" ht="12.75" customHeight="1">
      <c r="A32" s="4" t="s">
        <v>38</v>
      </c>
      <c r="B32" s="1">
        <v>0.0</v>
      </c>
      <c r="C32" s="1">
        <v>8.0</v>
      </c>
      <c r="D32" s="1">
        <f t="shared" si="3"/>
        <v>0</v>
      </c>
      <c r="H32" s="1">
        <f t="shared" si="4"/>
        <v>0</v>
      </c>
      <c r="O32" s="19" t="s">
        <v>156</v>
      </c>
      <c r="P32" s="21"/>
      <c r="Q32" s="21"/>
      <c r="R32" s="21">
        <v>1.0</v>
      </c>
    </row>
    <row r="33" ht="12.75" customHeight="1">
      <c r="A33" s="9" t="s">
        <v>39</v>
      </c>
      <c r="B33" s="1">
        <v>1.0</v>
      </c>
      <c r="C33" s="1">
        <v>8.0</v>
      </c>
      <c r="D33" s="1">
        <f t="shared" si="3"/>
        <v>0.125</v>
      </c>
      <c r="H33" s="1">
        <f t="shared" si="4"/>
        <v>0.125</v>
      </c>
      <c r="O33" s="20" t="s">
        <v>157</v>
      </c>
      <c r="P33" s="21"/>
      <c r="Q33" s="21"/>
      <c r="R33" s="21"/>
    </row>
    <row r="34" ht="12.75" customHeight="1">
      <c r="A34" s="4" t="s">
        <v>40</v>
      </c>
      <c r="B34" s="1">
        <v>0.0</v>
      </c>
      <c r="C34" s="1">
        <v>8.0</v>
      </c>
      <c r="D34" s="1">
        <f t="shared" si="3"/>
        <v>0</v>
      </c>
      <c r="H34" s="1">
        <f t="shared" si="4"/>
        <v>0</v>
      </c>
      <c r="O34" s="19" t="s">
        <v>158</v>
      </c>
      <c r="P34" s="21"/>
      <c r="Q34" s="21"/>
      <c r="R34" s="21">
        <v>1.0</v>
      </c>
    </row>
    <row r="35" ht="12.75" customHeight="1">
      <c r="A35" s="4" t="s">
        <v>41</v>
      </c>
      <c r="B35" s="1">
        <v>0.0</v>
      </c>
      <c r="C35" s="1">
        <v>8.0</v>
      </c>
      <c r="D35" s="1">
        <f t="shared" si="3"/>
        <v>0</v>
      </c>
      <c r="H35" s="1">
        <f t="shared" si="4"/>
        <v>0</v>
      </c>
      <c r="O35" s="19" t="s">
        <v>159</v>
      </c>
      <c r="P35" s="21"/>
      <c r="Q35" s="21"/>
      <c r="R35" s="21">
        <v>1.0</v>
      </c>
    </row>
    <row r="36" ht="12.75" customHeight="1">
      <c r="A36" s="4" t="s">
        <v>42</v>
      </c>
      <c r="B36" s="1">
        <v>0.0</v>
      </c>
      <c r="C36" s="1">
        <v>8.0</v>
      </c>
      <c r="D36" s="1">
        <f t="shared" si="3"/>
        <v>0</v>
      </c>
      <c r="H36" s="1">
        <f t="shared" si="4"/>
        <v>0</v>
      </c>
      <c r="O36" s="19" t="s">
        <v>160</v>
      </c>
      <c r="P36" s="21"/>
      <c r="Q36" s="21"/>
      <c r="R36" s="21">
        <v>1.0</v>
      </c>
    </row>
    <row r="37" ht="12.75" customHeight="1">
      <c r="A37" s="4" t="s">
        <v>43</v>
      </c>
      <c r="B37" s="1">
        <v>0.0</v>
      </c>
      <c r="C37" s="1">
        <v>8.0</v>
      </c>
      <c r="D37" s="1">
        <f t="shared" si="3"/>
        <v>0</v>
      </c>
      <c r="H37" s="1">
        <f t="shared" si="4"/>
        <v>0</v>
      </c>
      <c r="O37" s="19" t="s">
        <v>161</v>
      </c>
      <c r="P37" s="21">
        <v>1.0</v>
      </c>
      <c r="Q37" s="21"/>
      <c r="R37" s="21"/>
    </row>
    <row r="38" ht="12.75" customHeight="1">
      <c r="P38" s="1">
        <f t="shared" ref="P38:R38" si="5">SUM(P22:P37)</f>
        <v>1</v>
      </c>
      <c r="Q38" s="1">
        <f t="shared" si="5"/>
        <v>2</v>
      </c>
      <c r="R38" s="1">
        <f t="shared" si="5"/>
        <v>5</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4" si="1">D22</f>
        <v>0</v>
      </c>
      <c r="C2" s="1">
        <v>1.0</v>
      </c>
      <c r="F2" s="1">
        <v>1.0</v>
      </c>
      <c r="H2" s="1">
        <v>3.0</v>
      </c>
      <c r="I2" s="1">
        <v>1.0</v>
      </c>
      <c r="L2" s="1">
        <v>4.0</v>
      </c>
      <c r="M2" s="1">
        <v>7.0</v>
      </c>
      <c r="O2" s="1">
        <v>2.0</v>
      </c>
      <c r="U2" s="1">
        <v>1.0</v>
      </c>
    </row>
    <row r="3" ht="12.75" customHeight="1">
      <c r="A3" s="9" t="s">
        <v>29</v>
      </c>
      <c r="B3" s="1">
        <f t="shared" si="1"/>
        <v>1</v>
      </c>
      <c r="C3" s="1">
        <v>1.0</v>
      </c>
      <c r="F3" s="1">
        <v>1.0</v>
      </c>
      <c r="H3" s="1">
        <v>3.0</v>
      </c>
      <c r="I3" s="1">
        <v>1.0</v>
      </c>
      <c r="J3" s="1">
        <v>1.0</v>
      </c>
      <c r="L3" s="1">
        <v>3.0</v>
      </c>
      <c r="M3" s="1">
        <v>7.0</v>
      </c>
      <c r="O3" s="1">
        <v>2.0</v>
      </c>
      <c r="U3" s="1">
        <v>1.0</v>
      </c>
      <c r="V3" s="1">
        <v>1.0</v>
      </c>
    </row>
    <row r="4" ht="12.75" customHeight="1">
      <c r="A4" s="9" t="s">
        <v>30</v>
      </c>
      <c r="B4" s="1">
        <f t="shared" si="1"/>
        <v>0</v>
      </c>
      <c r="C4" s="1">
        <v>1.0</v>
      </c>
      <c r="F4" s="1">
        <v>0.0</v>
      </c>
      <c r="G4" s="1">
        <v>1.0</v>
      </c>
      <c r="H4" s="1">
        <v>3.0</v>
      </c>
      <c r="I4" s="1">
        <v>1.0</v>
      </c>
      <c r="M4" s="1">
        <v>7.0</v>
      </c>
      <c r="O4" s="1">
        <v>1.0</v>
      </c>
      <c r="U4" s="1">
        <v>1.0</v>
      </c>
    </row>
    <row r="5" ht="12.75" customHeight="1">
      <c r="A5" s="18" t="s">
        <v>31</v>
      </c>
      <c r="M5" s="1">
        <v>7.0</v>
      </c>
    </row>
    <row r="6" ht="12.75" customHeight="1">
      <c r="A6" s="18" t="s">
        <v>32</v>
      </c>
      <c r="M6" s="1">
        <v>7.0</v>
      </c>
    </row>
    <row r="7" ht="12.75" customHeight="1">
      <c r="A7" s="18" t="s">
        <v>33</v>
      </c>
      <c r="M7" s="1">
        <v>7.0</v>
      </c>
    </row>
    <row r="8" ht="12.75" customHeight="1">
      <c r="A8" s="18" t="s">
        <v>34</v>
      </c>
      <c r="M8" s="1">
        <v>7.0</v>
      </c>
    </row>
    <row r="9" ht="12.75" customHeight="1">
      <c r="A9" s="18" t="s">
        <v>35</v>
      </c>
      <c r="M9" s="1">
        <v>7.0</v>
      </c>
    </row>
    <row r="10" ht="12.75" customHeight="1">
      <c r="A10" s="18" t="s">
        <v>36</v>
      </c>
      <c r="M10" s="1">
        <v>7.0</v>
      </c>
    </row>
    <row r="11" ht="12.75" customHeight="1">
      <c r="A11" s="18" t="s">
        <v>37</v>
      </c>
      <c r="M11" s="1">
        <v>7.0</v>
      </c>
    </row>
    <row r="12" ht="12.75" customHeight="1">
      <c r="A12" s="18" t="s">
        <v>38</v>
      </c>
      <c r="M12" s="1">
        <v>7.0</v>
      </c>
    </row>
    <row r="13" ht="12.75" customHeight="1">
      <c r="A13" s="18" t="s">
        <v>39</v>
      </c>
      <c r="M13" s="1">
        <v>7.0</v>
      </c>
    </row>
    <row r="14" ht="12.75" customHeight="1">
      <c r="A14" s="18" t="s">
        <v>40</v>
      </c>
      <c r="M14" s="1">
        <v>7.0</v>
      </c>
    </row>
    <row r="15" ht="12.75" customHeight="1">
      <c r="A15" s="18" t="s">
        <v>41</v>
      </c>
      <c r="M15" s="1">
        <v>7.0</v>
      </c>
    </row>
    <row r="16" ht="12.75" customHeight="1">
      <c r="A16" s="18" t="s">
        <v>42</v>
      </c>
      <c r="M16" s="1">
        <v>7.0</v>
      </c>
    </row>
    <row r="17" ht="12.75" customHeight="1">
      <c r="A17" s="18" t="s">
        <v>43</v>
      </c>
      <c r="M17" s="1">
        <v>7.0</v>
      </c>
    </row>
    <row r="18" ht="12.75" customHeight="1"/>
    <row r="19" ht="12.75" customHeight="1"/>
    <row r="20" ht="12.75" customHeight="1">
      <c r="B20" s="1" t="s">
        <v>140</v>
      </c>
      <c r="O20" s="2"/>
      <c r="P20" s="2" t="s">
        <v>141</v>
      </c>
      <c r="Q20" s="2"/>
    </row>
    <row r="21" ht="12.75" customHeight="1">
      <c r="B21" s="1" t="s">
        <v>142</v>
      </c>
      <c r="C21" s="1" t="s">
        <v>143</v>
      </c>
      <c r="D21" s="1" t="s">
        <v>144</v>
      </c>
      <c r="H21" s="1" t="s">
        <v>145</v>
      </c>
      <c r="I21" s="1" t="s">
        <v>4</v>
      </c>
      <c r="P21" s="19" t="s">
        <v>146</v>
      </c>
      <c r="Q21" s="20" t="s">
        <v>147</v>
      </c>
    </row>
    <row r="22" ht="12.75" customHeight="1">
      <c r="A22" s="4" t="s">
        <v>28</v>
      </c>
      <c r="B22" s="1">
        <v>0.0</v>
      </c>
      <c r="C22" s="1">
        <v>1.0</v>
      </c>
      <c r="D22" s="1">
        <f t="shared" ref="D22:D24" si="2">B22/C22</f>
        <v>0</v>
      </c>
      <c r="O22" s="19" t="s">
        <v>146</v>
      </c>
      <c r="P22" s="21"/>
      <c r="Q22" s="21"/>
    </row>
    <row r="23" ht="12.75" customHeight="1">
      <c r="A23" s="9" t="s">
        <v>29</v>
      </c>
      <c r="B23" s="1">
        <v>1.0</v>
      </c>
      <c r="C23" s="1">
        <v>1.0</v>
      </c>
      <c r="D23" s="1">
        <f t="shared" si="2"/>
        <v>1</v>
      </c>
      <c r="O23" s="20" t="s">
        <v>148</v>
      </c>
      <c r="P23" s="21"/>
      <c r="Q23" s="21">
        <v>1.0</v>
      </c>
    </row>
    <row r="24" ht="12.75" customHeight="1">
      <c r="A24" s="9" t="s">
        <v>30</v>
      </c>
      <c r="B24" s="1">
        <v>0.0</v>
      </c>
      <c r="C24" s="1">
        <v>1.0</v>
      </c>
      <c r="D24" s="1">
        <f t="shared" si="2"/>
        <v>0</v>
      </c>
      <c r="O24" s="20" t="s">
        <v>147</v>
      </c>
      <c r="P24" s="21"/>
      <c r="Q24" s="21"/>
    </row>
    <row r="25" ht="12.75" customHeight="1">
      <c r="A25" s="18" t="s">
        <v>31</v>
      </c>
      <c r="O25" s="22" t="s">
        <v>149</v>
      </c>
      <c r="P25" s="21"/>
      <c r="Q25" s="21"/>
    </row>
    <row r="26" ht="12.75" customHeight="1">
      <c r="A26" s="18" t="s">
        <v>32</v>
      </c>
      <c r="O26" s="22" t="s">
        <v>150</v>
      </c>
      <c r="P26" s="21"/>
      <c r="Q26" s="21"/>
    </row>
    <row r="27" ht="12.75" customHeight="1">
      <c r="A27" s="18" t="s">
        <v>33</v>
      </c>
      <c r="O27" s="22" t="s">
        <v>151</v>
      </c>
      <c r="P27" s="21"/>
      <c r="Q27" s="21"/>
    </row>
    <row r="28" ht="12.75" customHeight="1">
      <c r="A28" s="18" t="s">
        <v>34</v>
      </c>
      <c r="O28" s="22" t="s">
        <v>152</v>
      </c>
      <c r="P28" s="21"/>
      <c r="Q28" s="21"/>
    </row>
    <row r="29" ht="12.75" customHeight="1">
      <c r="A29" s="18" t="s">
        <v>35</v>
      </c>
      <c r="O29" s="22" t="s">
        <v>153</v>
      </c>
      <c r="P29" s="21"/>
      <c r="Q29" s="21"/>
    </row>
    <row r="30" ht="12.75" customHeight="1">
      <c r="A30" s="18" t="s">
        <v>36</v>
      </c>
      <c r="O30" s="22" t="s">
        <v>154</v>
      </c>
      <c r="P30" s="21"/>
      <c r="Q30" s="21"/>
    </row>
    <row r="31" ht="12.75" customHeight="1">
      <c r="A31" s="18" t="s">
        <v>37</v>
      </c>
      <c r="O31" s="22" t="s">
        <v>155</v>
      </c>
      <c r="P31" s="21"/>
      <c r="Q31" s="21"/>
    </row>
    <row r="32" ht="12.75" customHeight="1">
      <c r="A32" s="18" t="s">
        <v>38</v>
      </c>
      <c r="O32" s="22" t="s">
        <v>156</v>
      </c>
      <c r="P32" s="21"/>
      <c r="Q32" s="21"/>
    </row>
    <row r="33" ht="12.75" customHeight="1">
      <c r="A33" s="18" t="s">
        <v>39</v>
      </c>
      <c r="O33" s="22" t="s">
        <v>157</v>
      </c>
      <c r="P33" s="21"/>
      <c r="Q33" s="21"/>
    </row>
    <row r="34" ht="12.75" customHeight="1">
      <c r="A34" s="18" t="s">
        <v>40</v>
      </c>
      <c r="O34" s="22" t="s">
        <v>158</v>
      </c>
      <c r="P34" s="21"/>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P38" s="1">
        <f t="shared" ref="P38:Q38" si="3">SUM(P22:P37)</f>
        <v>0</v>
      </c>
      <c r="Q38" s="1">
        <f t="shared" si="3"/>
        <v>1</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5" si="1">D22</f>
        <v>1</v>
      </c>
      <c r="C2" s="1">
        <v>1.0</v>
      </c>
      <c r="F2" s="1">
        <v>0.0</v>
      </c>
      <c r="H2" s="2">
        <v>4.0</v>
      </c>
      <c r="I2" s="1">
        <v>1.0</v>
      </c>
      <c r="J2" s="1">
        <v>1.0</v>
      </c>
      <c r="O2" s="1">
        <v>1.0</v>
      </c>
      <c r="U2" s="1">
        <v>1.0</v>
      </c>
      <c r="V2" s="1">
        <v>1.0</v>
      </c>
    </row>
    <row r="3" ht="12.75" customHeight="1">
      <c r="A3" s="9" t="s">
        <v>29</v>
      </c>
      <c r="B3" s="1">
        <f t="shared" si="1"/>
        <v>0</v>
      </c>
      <c r="C3" s="1">
        <v>1.0</v>
      </c>
      <c r="F3" s="1">
        <v>0.0</v>
      </c>
      <c r="G3" s="1">
        <v>2.0</v>
      </c>
      <c r="H3" s="2">
        <v>4.0</v>
      </c>
      <c r="I3" s="1">
        <v>1.0</v>
      </c>
      <c r="J3" s="1">
        <v>1.0</v>
      </c>
      <c r="O3" s="1">
        <v>1.0</v>
      </c>
      <c r="U3" s="1">
        <v>1.0</v>
      </c>
    </row>
    <row r="4" ht="12.75" customHeight="1">
      <c r="A4" s="9" t="s">
        <v>30</v>
      </c>
      <c r="B4" s="1">
        <f t="shared" si="1"/>
        <v>0</v>
      </c>
      <c r="C4" s="1">
        <v>1.0</v>
      </c>
      <c r="F4" s="1">
        <v>0.0</v>
      </c>
      <c r="G4" s="1">
        <v>2.0</v>
      </c>
      <c r="H4" s="2">
        <v>4.0</v>
      </c>
      <c r="I4" s="1">
        <v>1.0</v>
      </c>
      <c r="J4" s="1">
        <v>1.0</v>
      </c>
      <c r="O4" s="1">
        <v>1.0</v>
      </c>
      <c r="U4" s="1">
        <v>1.0</v>
      </c>
    </row>
    <row r="5" ht="12.75" customHeight="1">
      <c r="A5" s="9" t="s">
        <v>31</v>
      </c>
      <c r="B5" s="1">
        <f t="shared" si="1"/>
        <v>0</v>
      </c>
      <c r="C5" s="1">
        <v>1.0</v>
      </c>
      <c r="F5" s="1">
        <v>0.0</v>
      </c>
      <c r="H5" s="2">
        <v>4.0</v>
      </c>
      <c r="I5" s="1">
        <v>1.0</v>
      </c>
      <c r="J5" s="1">
        <v>1.0</v>
      </c>
      <c r="O5" s="1">
        <v>1.0</v>
      </c>
      <c r="U5" s="1">
        <v>1.0</v>
      </c>
    </row>
    <row r="6" ht="12.75" customHeight="1">
      <c r="A6" s="18" t="s">
        <v>32</v>
      </c>
    </row>
    <row r="7" ht="12.75" customHeight="1">
      <c r="A7" s="18" t="s">
        <v>33</v>
      </c>
    </row>
    <row r="8" ht="12.75" customHeight="1">
      <c r="A8" s="18" t="s">
        <v>34</v>
      </c>
    </row>
    <row r="9" ht="12.75" customHeight="1">
      <c r="A9" s="18" t="s">
        <v>35</v>
      </c>
    </row>
    <row r="10" ht="12.75" customHeight="1">
      <c r="A10" s="18" t="s">
        <v>36</v>
      </c>
    </row>
    <row r="11" ht="12.75" customHeight="1">
      <c r="A11" s="18" t="s">
        <v>37</v>
      </c>
    </row>
    <row r="12" ht="12.75" customHeight="1">
      <c r="A12" s="18" t="s">
        <v>38</v>
      </c>
    </row>
    <row r="13" ht="12.75" customHeight="1">
      <c r="A13" s="18" t="s">
        <v>39</v>
      </c>
    </row>
    <row r="14" ht="12.75" customHeight="1">
      <c r="A14" s="18" t="s">
        <v>40</v>
      </c>
    </row>
    <row r="15" ht="12.75" customHeight="1">
      <c r="A15" s="18" t="s">
        <v>41</v>
      </c>
    </row>
    <row r="16" ht="12.75" customHeight="1">
      <c r="A16" s="18" t="s">
        <v>42</v>
      </c>
    </row>
    <row r="17" ht="12.75" customHeight="1">
      <c r="A17" s="18" t="s">
        <v>43</v>
      </c>
    </row>
    <row r="18" ht="12.75" customHeight="1">
      <c r="F18" s="2" t="s">
        <v>162</v>
      </c>
    </row>
    <row r="19" ht="12.75" customHeight="1"/>
    <row r="20" ht="12.75" customHeight="1">
      <c r="B20" s="1" t="s">
        <v>163</v>
      </c>
      <c r="O20" s="2"/>
      <c r="P20" s="2" t="s">
        <v>164</v>
      </c>
      <c r="Q20" s="2"/>
    </row>
    <row r="21" ht="12.75" customHeight="1">
      <c r="B21" s="1" t="s">
        <v>142</v>
      </c>
      <c r="C21" s="1" t="s">
        <v>143</v>
      </c>
      <c r="D21" s="1" t="s">
        <v>144</v>
      </c>
      <c r="H21" s="1" t="s">
        <v>145</v>
      </c>
      <c r="I21" s="1" t="s">
        <v>4</v>
      </c>
      <c r="P21" s="20" t="s">
        <v>148</v>
      </c>
      <c r="Q21" s="20" t="s">
        <v>147</v>
      </c>
    </row>
    <row r="22" ht="12.75" customHeight="1">
      <c r="A22" s="4" t="s">
        <v>28</v>
      </c>
      <c r="B22" s="1">
        <v>1.0</v>
      </c>
      <c r="C22" s="1">
        <v>1.0</v>
      </c>
      <c r="D22" s="1">
        <f t="shared" ref="D22:D25" si="2">B22/C22</f>
        <v>1</v>
      </c>
      <c r="O22" s="19" t="s">
        <v>146</v>
      </c>
      <c r="P22" s="21">
        <v>1.0</v>
      </c>
      <c r="Q22" s="21"/>
    </row>
    <row r="23" ht="12.75" customHeight="1">
      <c r="A23" s="9" t="s">
        <v>29</v>
      </c>
      <c r="B23" s="1">
        <v>0.0</v>
      </c>
      <c r="C23" s="1">
        <v>1.0</v>
      </c>
      <c r="D23" s="1">
        <f t="shared" si="2"/>
        <v>0</v>
      </c>
      <c r="O23" s="20" t="s">
        <v>148</v>
      </c>
      <c r="P23" s="21"/>
      <c r="Q23" s="21">
        <v>1.0</v>
      </c>
    </row>
    <row r="24" ht="12.75" customHeight="1">
      <c r="A24" s="9" t="s">
        <v>30</v>
      </c>
      <c r="B24" s="1">
        <v>0.0</v>
      </c>
      <c r="C24" s="1">
        <v>1.0</v>
      </c>
      <c r="D24" s="1">
        <f t="shared" si="2"/>
        <v>0</v>
      </c>
      <c r="O24" s="20" t="s">
        <v>147</v>
      </c>
      <c r="P24" s="21">
        <v>1.0</v>
      </c>
      <c r="Q24" s="21"/>
    </row>
    <row r="25" ht="12.75" customHeight="1">
      <c r="A25" s="9" t="s">
        <v>31</v>
      </c>
      <c r="B25" s="1">
        <v>0.0</v>
      </c>
      <c r="C25" s="1">
        <v>1.0</v>
      </c>
      <c r="D25" s="1">
        <f t="shared" si="2"/>
        <v>0</v>
      </c>
      <c r="O25" s="20" t="s">
        <v>149</v>
      </c>
      <c r="P25" s="21"/>
      <c r="Q25" s="21">
        <v>1.0</v>
      </c>
      <c r="S25" s="1" t="s">
        <v>165</v>
      </c>
    </row>
    <row r="26" ht="12.75" customHeight="1">
      <c r="A26" s="18" t="s">
        <v>32</v>
      </c>
      <c r="O26" s="22" t="s">
        <v>150</v>
      </c>
      <c r="P26" s="21"/>
      <c r="Q26" s="21"/>
    </row>
    <row r="27" ht="12.75" customHeight="1">
      <c r="A27" s="18" t="s">
        <v>33</v>
      </c>
      <c r="O27" s="22" t="s">
        <v>151</v>
      </c>
      <c r="P27" s="21"/>
      <c r="Q27" s="21"/>
    </row>
    <row r="28" ht="12.75" customHeight="1">
      <c r="A28" s="18" t="s">
        <v>34</v>
      </c>
      <c r="O28" s="22" t="s">
        <v>152</v>
      </c>
      <c r="P28" s="21"/>
      <c r="Q28" s="21"/>
    </row>
    <row r="29" ht="12.75" customHeight="1">
      <c r="A29" s="18" t="s">
        <v>35</v>
      </c>
      <c r="O29" s="22" t="s">
        <v>153</v>
      </c>
      <c r="P29" s="21"/>
      <c r="Q29" s="21"/>
    </row>
    <row r="30" ht="12.75" customHeight="1">
      <c r="A30" s="18" t="s">
        <v>36</v>
      </c>
      <c r="O30" s="22" t="s">
        <v>154</v>
      </c>
      <c r="P30" s="21"/>
      <c r="Q30" s="21"/>
    </row>
    <row r="31" ht="12.75" customHeight="1">
      <c r="A31" s="18" t="s">
        <v>37</v>
      </c>
      <c r="O31" s="22" t="s">
        <v>155</v>
      </c>
      <c r="P31" s="21"/>
      <c r="Q31" s="21"/>
    </row>
    <row r="32" ht="12.75" customHeight="1">
      <c r="A32" s="18" t="s">
        <v>38</v>
      </c>
      <c r="O32" s="22" t="s">
        <v>156</v>
      </c>
      <c r="P32" s="21"/>
      <c r="Q32" s="21"/>
    </row>
    <row r="33" ht="12.75" customHeight="1">
      <c r="A33" s="18" t="s">
        <v>39</v>
      </c>
      <c r="O33" s="22" t="s">
        <v>157</v>
      </c>
      <c r="P33" s="21"/>
      <c r="Q33" s="21"/>
    </row>
    <row r="34" ht="12.75" customHeight="1">
      <c r="A34" s="18" t="s">
        <v>40</v>
      </c>
      <c r="O34" s="22" t="s">
        <v>158</v>
      </c>
      <c r="P34" s="21"/>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P38" s="1">
        <f t="shared" ref="P38:Q38" si="3">SUM(P22:P37)</f>
        <v>2</v>
      </c>
      <c r="Q38" s="1">
        <f t="shared" si="3"/>
        <v>2</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6" si="1">H22</f>
        <v>0</v>
      </c>
      <c r="C2" s="1">
        <v>2.0</v>
      </c>
      <c r="F2" s="1">
        <v>0.0</v>
      </c>
      <c r="H2" s="1">
        <v>5.0</v>
      </c>
      <c r="I2" s="1">
        <v>1.0</v>
      </c>
      <c r="J2" s="1">
        <v>1.0</v>
      </c>
      <c r="O2" s="1">
        <v>3.0</v>
      </c>
      <c r="S2" s="1">
        <v>1.0</v>
      </c>
      <c r="U2" s="1">
        <v>1.0</v>
      </c>
    </row>
    <row r="3" ht="12.75" customHeight="1">
      <c r="A3" s="9" t="s">
        <v>29</v>
      </c>
      <c r="B3" s="1">
        <f t="shared" si="1"/>
        <v>0</v>
      </c>
      <c r="C3" s="1">
        <v>2.0</v>
      </c>
      <c r="F3" s="1">
        <v>1.0</v>
      </c>
      <c r="G3" s="1">
        <v>2.0</v>
      </c>
      <c r="H3" s="1">
        <v>5.0</v>
      </c>
      <c r="I3" s="1">
        <v>1.0</v>
      </c>
      <c r="O3" s="1">
        <v>3.0</v>
      </c>
      <c r="S3" s="1">
        <v>1.0</v>
      </c>
      <c r="U3" s="1">
        <v>1.0</v>
      </c>
    </row>
    <row r="4" ht="12.75" customHeight="1">
      <c r="A4" s="9" t="s">
        <v>30</v>
      </c>
      <c r="B4" s="1">
        <f t="shared" si="1"/>
        <v>1</v>
      </c>
      <c r="C4" s="1">
        <v>2.0</v>
      </c>
      <c r="F4" s="1">
        <v>1.0</v>
      </c>
      <c r="H4" s="1">
        <v>5.0</v>
      </c>
      <c r="I4" s="1">
        <v>1.0</v>
      </c>
      <c r="J4" s="1">
        <v>1.0</v>
      </c>
      <c r="O4" s="1">
        <v>3.0</v>
      </c>
      <c r="S4" s="1">
        <v>1.0</v>
      </c>
      <c r="U4" s="1">
        <v>1.0</v>
      </c>
      <c r="V4" s="1">
        <v>1.0</v>
      </c>
    </row>
    <row r="5" ht="12.75" customHeight="1">
      <c r="A5" s="9" t="s">
        <v>31</v>
      </c>
      <c r="B5" s="1">
        <f t="shared" si="1"/>
        <v>0</v>
      </c>
      <c r="C5" s="1">
        <v>2.0</v>
      </c>
      <c r="F5" s="1">
        <v>1.0</v>
      </c>
      <c r="H5" s="1">
        <v>5.0</v>
      </c>
      <c r="I5" s="1">
        <v>1.0</v>
      </c>
      <c r="J5" s="1">
        <v>1.0</v>
      </c>
      <c r="O5" s="1">
        <v>3.0</v>
      </c>
      <c r="S5" s="1">
        <v>1.0</v>
      </c>
      <c r="U5" s="1">
        <v>1.0</v>
      </c>
    </row>
    <row r="6" ht="12.75" customHeight="1">
      <c r="A6" s="4" t="s">
        <v>32</v>
      </c>
      <c r="B6" s="1">
        <f t="shared" si="1"/>
        <v>1</v>
      </c>
      <c r="C6" s="1">
        <v>2.0</v>
      </c>
      <c r="F6" s="1">
        <v>0.0</v>
      </c>
      <c r="G6" s="1">
        <v>3.0</v>
      </c>
      <c r="H6" s="1">
        <v>5.0</v>
      </c>
      <c r="I6" s="1">
        <v>1.0</v>
      </c>
      <c r="O6" s="1">
        <v>3.0</v>
      </c>
      <c r="S6" s="1">
        <v>1.0</v>
      </c>
      <c r="T6" s="1">
        <v>1.0</v>
      </c>
      <c r="U6" s="1">
        <v>1.0</v>
      </c>
    </row>
    <row r="7" ht="12.75" customHeight="1">
      <c r="A7" s="18" t="s">
        <v>33</v>
      </c>
    </row>
    <row r="8" ht="12.75" customHeight="1">
      <c r="A8" s="18" t="s">
        <v>34</v>
      </c>
    </row>
    <row r="9" ht="12.75" customHeight="1">
      <c r="A9" s="18" t="s">
        <v>35</v>
      </c>
    </row>
    <row r="10" ht="12.75" customHeight="1">
      <c r="A10" s="18" t="s">
        <v>36</v>
      </c>
    </row>
    <row r="11" ht="12.75" customHeight="1">
      <c r="A11" s="18" t="s">
        <v>37</v>
      </c>
    </row>
    <row r="12" ht="12.75" customHeight="1">
      <c r="A12" s="18" t="s">
        <v>38</v>
      </c>
    </row>
    <row r="13" ht="12.75" customHeight="1">
      <c r="A13" s="18" t="s">
        <v>39</v>
      </c>
    </row>
    <row r="14" ht="12.75" customHeight="1">
      <c r="A14" s="18" t="s">
        <v>40</v>
      </c>
    </row>
    <row r="15" ht="12.75" customHeight="1">
      <c r="A15" s="18" t="s">
        <v>41</v>
      </c>
    </row>
    <row r="16" ht="12.75" customHeight="1">
      <c r="A16" s="18" t="s">
        <v>42</v>
      </c>
    </row>
    <row r="17" ht="12.75" customHeight="1">
      <c r="A17" s="18" t="s">
        <v>43</v>
      </c>
    </row>
    <row r="18" ht="12.75" customHeight="1">
      <c r="O18" s="2"/>
      <c r="P18" s="2"/>
      <c r="Q18" s="2"/>
      <c r="R18" s="2"/>
      <c r="S18" s="2"/>
      <c r="T18" s="2"/>
      <c r="U18" s="2"/>
      <c r="V18" s="2"/>
      <c r="W18" s="2"/>
      <c r="X18" s="2"/>
      <c r="Y18" s="2"/>
      <c r="Z18" s="2"/>
      <c r="AA18" s="2"/>
    </row>
    <row r="19" ht="12.75" customHeight="1"/>
    <row r="20" ht="12.75" customHeight="1">
      <c r="B20" s="1" t="s">
        <v>166</v>
      </c>
      <c r="E20" s="1" t="s">
        <v>167</v>
      </c>
      <c r="O20" s="2"/>
      <c r="P20" s="2" t="s">
        <v>168</v>
      </c>
      <c r="Q20" s="2"/>
    </row>
    <row r="21" ht="12.75" customHeight="1">
      <c r="B21" s="1" t="s">
        <v>142</v>
      </c>
      <c r="C21" s="1" t="s">
        <v>143</v>
      </c>
      <c r="D21" s="1" t="s">
        <v>144</v>
      </c>
      <c r="E21" s="1" t="s">
        <v>142</v>
      </c>
      <c r="F21" s="1" t="s">
        <v>143</v>
      </c>
      <c r="G21" s="1" t="s">
        <v>144</v>
      </c>
      <c r="H21" s="1" t="s">
        <v>145</v>
      </c>
      <c r="I21" s="1" t="s">
        <v>4</v>
      </c>
      <c r="P21" s="20" t="s">
        <v>148</v>
      </c>
      <c r="Q21" s="19" t="s">
        <v>150</v>
      </c>
    </row>
    <row r="22" ht="12.75" customHeight="1">
      <c r="A22" s="4" t="s">
        <v>28</v>
      </c>
      <c r="B22" s="1">
        <v>0.0</v>
      </c>
      <c r="C22" s="1">
        <v>1.0</v>
      </c>
      <c r="D22" s="1">
        <f t="shared" ref="D22:D26" si="2">B22/C22</f>
        <v>0</v>
      </c>
      <c r="E22" s="1">
        <v>0.0</v>
      </c>
      <c r="F22" s="1">
        <v>1.0</v>
      </c>
      <c r="G22" s="1">
        <f t="shared" ref="G22:G26" si="3">E22/F22</f>
        <v>0</v>
      </c>
      <c r="H22" s="1">
        <f t="shared" ref="H22:H26" si="4">D22+G22</f>
        <v>0</v>
      </c>
      <c r="O22" s="19" t="s">
        <v>146</v>
      </c>
      <c r="P22" s="21">
        <v>1.0</v>
      </c>
      <c r="Q22" s="21"/>
    </row>
    <row r="23" ht="12.75" customHeight="1">
      <c r="A23" s="9" t="s">
        <v>29</v>
      </c>
      <c r="B23" s="1">
        <v>0.0</v>
      </c>
      <c r="C23" s="1">
        <v>1.0</v>
      </c>
      <c r="D23" s="1">
        <f t="shared" si="2"/>
        <v>0</v>
      </c>
      <c r="E23" s="1">
        <v>0.0</v>
      </c>
      <c r="F23" s="1">
        <v>1.0</v>
      </c>
      <c r="G23" s="1">
        <f t="shared" si="3"/>
        <v>0</v>
      </c>
      <c r="H23" s="1">
        <f t="shared" si="4"/>
        <v>0</v>
      </c>
      <c r="O23" s="20" t="s">
        <v>148</v>
      </c>
      <c r="P23" s="21"/>
      <c r="Q23" s="21">
        <v>1.0</v>
      </c>
    </row>
    <row r="24" ht="12.75" customHeight="1">
      <c r="A24" s="9" t="s">
        <v>30</v>
      </c>
      <c r="B24" s="1">
        <v>0.0</v>
      </c>
      <c r="C24" s="1">
        <v>1.0</v>
      </c>
      <c r="D24" s="1">
        <f t="shared" si="2"/>
        <v>0</v>
      </c>
      <c r="E24" s="1">
        <v>1.0</v>
      </c>
      <c r="F24" s="1">
        <v>1.0</v>
      </c>
      <c r="G24" s="1">
        <f t="shared" si="3"/>
        <v>1</v>
      </c>
      <c r="H24" s="1">
        <f t="shared" si="4"/>
        <v>1</v>
      </c>
      <c r="O24" s="20" t="s">
        <v>147</v>
      </c>
      <c r="P24" s="21"/>
      <c r="Q24" s="21">
        <v>1.0</v>
      </c>
    </row>
    <row r="25" ht="12.75" customHeight="1">
      <c r="A25" s="9" t="s">
        <v>31</v>
      </c>
      <c r="B25" s="1">
        <v>0.0</v>
      </c>
      <c r="C25" s="1">
        <v>1.0</v>
      </c>
      <c r="D25" s="1">
        <f t="shared" si="2"/>
        <v>0</v>
      </c>
      <c r="E25" s="1">
        <v>0.0</v>
      </c>
      <c r="F25" s="1">
        <v>1.0</v>
      </c>
      <c r="G25" s="1">
        <f t="shared" si="3"/>
        <v>0</v>
      </c>
      <c r="H25" s="1">
        <f t="shared" si="4"/>
        <v>0</v>
      </c>
      <c r="O25" s="20" t="s">
        <v>149</v>
      </c>
      <c r="P25" s="21"/>
      <c r="Q25" s="21">
        <v>1.0</v>
      </c>
    </row>
    <row r="26" ht="12.75" customHeight="1">
      <c r="A26" s="4" t="s">
        <v>32</v>
      </c>
      <c r="B26" s="1">
        <v>1.0</v>
      </c>
      <c r="C26" s="1">
        <v>1.0</v>
      </c>
      <c r="D26" s="1">
        <f t="shared" si="2"/>
        <v>1</v>
      </c>
      <c r="E26" s="1">
        <v>0.0</v>
      </c>
      <c r="F26" s="1">
        <v>1.0</v>
      </c>
      <c r="G26" s="1">
        <f t="shared" si="3"/>
        <v>0</v>
      </c>
      <c r="H26" s="1">
        <f t="shared" si="4"/>
        <v>1</v>
      </c>
      <c r="O26" s="19" t="s">
        <v>150</v>
      </c>
      <c r="P26" s="21">
        <v>1.0</v>
      </c>
      <c r="Q26" s="21"/>
    </row>
    <row r="27" ht="12.75" customHeight="1">
      <c r="A27" s="18" t="s">
        <v>33</v>
      </c>
      <c r="O27" s="22" t="s">
        <v>151</v>
      </c>
      <c r="P27" s="21"/>
      <c r="Q27" s="21"/>
    </row>
    <row r="28" ht="12.75" customHeight="1">
      <c r="A28" s="18" t="s">
        <v>34</v>
      </c>
      <c r="O28" s="22" t="s">
        <v>152</v>
      </c>
      <c r="P28" s="21"/>
      <c r="Q28" s="21"/>
    </row>
    <row r="29" ht="12.75" customHeight="1">
      <c r="A29" s="18" t="s">
        <v>35</v>
      </c>
      <c r="O29" s="22" t="s">
        <v>153</v>
      </c>
      <c r="P29" s="21"/>
      <c r="Q29" s="21"/>
    </row>
    <row r="30" ht="12.75" customHeight="1">
      <c r="A30" s="18" t="s">
        <v>36</v>
      </c>
      <c r="O30" s="22" t="s">
        <v>154</v>
      </c>
      <c r="P30" s="21"/>
      <c r="Q30" s="21"/>
    </row>
    <row r="31" ht="12.75" customHeight="1">
      <c r="A31" s="18" t="s">
        <v>37</v>
      </c>
      <c r="O31" s="22" t="s">
        <v>155</v>
      </c>
      <c r="P31" s="21"/>
      <c r="Q31" s="21"/>
    </row>
    <row r="32" ht="12.75" customHeight="1">
      <c r="A32" s="18" t="s">
        <v>38</v>
      </c>
      <c r="O32" s="22" t="s">
        <v>156</v>
      </c>
      <c r="P32" s="21"/>
      <c r="Q32" s="21"/>
    </row>
    <row r="33" ht="12.75" customHeight="1">
      <c r="A33" s="18" t="s">
        <v>39</v>
      </c>
      <c r="O33" s="22" t="s">
        <v>157</v>
      </c>
      <c r="P33" s="21"/>
      <c r="Q33" s="21"/>
    </row>
    <row r="34" ht="12.75" customHeight="1">
      <c r="A34" s="18" t="s">
        <v>40</v>
      </c>
      <c r="O34" s="22" t="s">
        <v>158</v>
      </c>
      <c r="P34" s="21"/>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P38" s="1">
        <f t="shared" ref="P38:Q38" si="5">SUM(P22:P37)</f>
        <v>2</v>
      </c>
      <c r="Q38" s="1">
        <f t="shared" si="5"/>
        <v>3</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7" si="1">G22</f>
        <v>1</v>
      </c>
      <c r="C2" s="1">
        <v>1.0</v>
      </c>
      <c r="F2" s="1">
        <v>1.0</v>
      </c>
      <c r="H2" s="1">
        <v>6.0</v>
      </c>
      <c r="I2" s="1">
        <v>1.0</v>
      </c>
      <c r="J2" s="1">
        <v>1.0</v>
      </c>
      <c r="O2" s="1">
        <v>3.0</v>
      </c>
      <c r="U2" s="1">
        <v>1.0</v>
      </c>
      <c r="V2" s="1">
        <v>1.0</v>
      </c>
    </row>
    <row r="3" ht="12.75" customHeight="1">
      <c r="A3" s="9" t="s">
        <v>29</v>
      </c>
      <c r="B3" s="1">
        <f t="shared" si="1"/>
        <v>0</v>
      </c>
      <c r="C3" s="1">
        <v>1.0</v>
      </c>
      <c r="F3" s="1">
        <v>1.0</v>
      </c>
      <c r="H3" s="1">
        <v>6.0</v>
      </c>
      <c r="I3" s="1">
        <v>1.0</v>
      </c>
      <c r="J3" s="1">
        <v>1.0</v>
      </c>
      <c r="O3" s="1">
        <v>3.0</v>
      </c>
      <c r="U3" s="1">
        <v>1.0</v>
      </c>
    </row>
    <row r="4" ht="12.75" customHeight="1">
      <c r="A4" s="9" t="s">
        <v>30</v>
      </c>
      <c r="B4" s="1">
        <f t="shared" si="1"/>
        <v>0</v>
      </c>
      <c r="C4" s="1">
        <v>1.0</v>
      </c>
      <c r="F4" s="1">
        <v>1.0</v>
      </c>
      <c r="H4" s="1">
        <v>6.0</v>
      </c>
      <c r="I4" s="1">
        <v>1.0</v>
      </c>
      <c r="J4" s="1">
        <v>1.0</v>
      </c>
      <c r="O4" s="1">
        <v>3.0</v>
      </c>
      <c r="U4" s="1">
        <v>1.0</v>
      </c>
    </row>
    <row r="5" ht="12.75" customHeight="1">
      <c r="A5" s="9" t="s">
        <v>31</v>
      </c>
      <c r="B5" s="1">
        <f t="shared" si="1"/>
        <v>0</v>
      </c>
      <c r="C5" s="1">
        <v>1.0</v>
      </c>
      <c r="F5" s="1">
        <v>1.0</v>
      </c>
      <c r="H5" s="1">
        <v>6.0</v>
      </c>
      <c r="I5" s="1">
        <v>1.0</v>
      </c>
      <c r="J5" s="1">
        <v>1.0</v>
      </c>
      <c r="O5" s="1">
        <v>3.0</v>
      </c>
      <c r="U5" s="1">
        <v>1.0</v>
      </c>
    </row>
    <row r="6" ht="12.75" customHeight="1">
      <c r="A6" s="4" t="s">
        <v>32</v>
      </c>
      <c r="B6" s="1">
        <f t="shared" si="1"/>
        <v>0</v>
      </c>
      <c r="C6" s="1">
        <v>1.0</v>
      </c>
      <c r="F6" s="1">
        <v>1.0</v>
      </c>
      <c r="G6" s="1">
        <v>1.0</v>
      </c>
      <c r="H6" s="1">
        <v>6.0</v>
      </c>
      <c r="I6" s="1">
        <v>1.0</v>
      </c>
      <c r="O6" s="1">
        <v>3.0</v>
      </c>
      <c r="U6" s="1">
        <v>1.0</v>
      </c>
    </row>
    <row r="7" ht="12.75" customHeight="1">
      <c r="A7" s="9" t="s">
        <v>33</v>
      </c>
      <c r="B7" s="1">
        <f t="shared" si="1"/>
        <v>0</v>
      </c>
      <c r="C7" s="1">
        <v>1.0</v>
      </c>
      <c r="F7" s="1">
        <v>0.0</v>
      </c>
      <c r="G7" s="1">
        <v>5.0</v>
      </c>
      <c r="H7" s="1">
        <v>6.0</v>
      </c>
      <c r="I7" s="1">
        <v>1.0</v>
      </c>
      <c r="O7" s="1">
        <v>3.0</v>
      </c>
      <c r="U7" s="1">
        <v>1.0</v>
      </c>
    </row>
    <row r="8" ht="12.75" customHeight="1">
      <c r="A8" s="18" t="s">
        <v>34</v>
      </c>
    </row>
    <row r="9" ht="12.75" customHeight="1">
      <c r="A9" s="18" t="s">
        <v>35</v>
      </c>
    </row>
    <row r="10" ht="12.75" customHeight="1">
      <c r="A10" s="18" t="s">
        <v>36</v>
      </c>
    </row>
    <row r="11" ht="12.75" customHeight="1">
      <c r="A11" s="18" t="s">
        <v>37</v>
      </c>
    </row>
    <row r="12" ht="12.75" customHeight="1">
      <c r="A12" s="18" t="s">
        <v>38</v>
      </c>
    </row>
    <row r="13" ht="12.75" customHeight="1">
      <c r="A13" s="18" t="s">
        <v>39</v>
      </c>
    </row>
    <row r="14" ht="12.75" customHeight="1">
      <c r="A14" s="18" t="s">
        <v>40</v>
      </c>
    </row>
    <row r="15" ht="12.75" customHeight="1">
      <c r="A15" s="18" t="s">
        <v>41</v>
      </c>
    </row>
    <row r="16" ht="12.75" customHeight="1">
      <c r="A16" s="18" t="s">
        <v>42</v>
      </c>
    </row>
    <row r="17" ht="12.75" customHeight="1">
      <c r="A17" s="18" t="s">
        <v>43</v>
      </c>
    </row>
    <row r="18" ht="12.75" customHeight="1">
      <c r="O18" s="2"/>
      <c r="P18" s="2"/>
      <c r="Q18" s="2"/>
      <c r="R18" s="2"/>
      <c r="S18" s="2"/>
      <c r="T18" s="2"/>
      <c r="U18" s="2"/>
      <c r="V18" s="2"/>
      <c r="W18" s="2"/>
      <c r="X18" s="2"/>
      <c r="Y18" s="2"/>
      <c r="Z18" s="2"/>
      <c r="AA18" s="2"/>
    </row>
    <row r="19" ht="12.75" customHeight="1"/>
    <row r="20" ht="12.75" customHeight="1">
      <c r="B20" s="1" t="s">
        <v>166</v>
      </c>
      <c r="E20" s="1" t="s">
        <v>167</v>
      </c>
      <c r="O20" s="2"/>
      <c r="P20" s="2" t="s">
        <v>169</v>
      </c>
      <c r="Q20" s="2"/>
    </row>
    <row r="21" ht="12.75" customHeight="1">
      <c r="B21" s="1" t="s">
        <v>142</v>
      </c>
      <c r="C21" s="1" t="s">
        <v>143</v>
      </c>
      <c r="D21" s="1" t="s">
        <v>144</v>
      </c>
      <c r="E21" s="1" t="s">
        <v>142</v>
      </c>
      <c r="F21" s="1" t="s">
        <v>143</v>
      </c>
      <c r="G21" s="1" t="s">
        <v>144</v>
      </c>
      <c r="H21" s="1" t="s">
        <v>145</v>
      </c>
      <c r="I21" s="1" t="s">
        <v>4</v>
      </c>
      <c r="P21" s="19" t="s">
        <v>150</v>
      </c>
      <c r="Q21" s="20" t="s">
        <v>151</v>
      </c>
    </row>
    <row r="22" ht="12.75" customHeight="1">
      <c r="A22" s="4" t="s">
        <v>28</v>
      </c>
      <c r="E22" s="1">
        <v>1.0</v>
      </c>
      <c r="F22" s="1">
        <v>1.0</v>
      </c>
      <c r="G22" s="1">
        <f t="shared" ref="G22:G27" si="2">E22/F22</f>
        <v>1</v>
      </c>
      <c r="O22" s="19" t="s">
        <v>146</v>
      </c>
      <c r="P22" s="21"/>
      <c r="Q22" s="21">
        <v>1.0</v>
      </c>
    </row>
    <row r="23" ht="12.75" customHeight="1">
      <c r="A23" s="9" t="s">
        <v>29</v>
      </c>
      <c r="E23" s="1">
        <v>0.0</v>
      </c>
      <c r="F23" s="1">
        <v>1.0</v>
      </c>
      <c r="G23" s="1">
        <f t="shared" si="2"/>
        <v>0</v>
      </c>
      <c r="O23" s="20" t="s">
        <v>148</v>
      </c>
      <c r="P23" s="21"/>
      <c r="Q23" s="21">
        <v>1.0</v>
      </c>
    </row>
    <row r="24" ht="12.75" customHeight="1">
      <c r="A24" s="9" t="s">
        <v>30</v>
      </c>
      <c r="E24" s="1">
        <v>0.0</v>
      </c>
      <c r="F24" s="1">
        <v>1.0</v>
      </c>
      <c r="G24" s="1">
        <f t="shared" si="2"/>
        <v>0</v>
      </c>
      <c r="O24" s="20" t="s">
        <v>147</v>
      </c>
      <c r="P24" s="21"/>
      <c r="Q24" s="21">
        <v>1.0</v>
      </c>
    </row>
    <row r="25" ht="12.75" customHeight="1">
      <c r="A25" s="9" t="s">
        <v>31</v>
      </c>
      <c r="E25" s="1">
        <v>0.0</v>
      </c>
      <c r="F25" s="1">
        <v>1.0</v>
      </c>
      <c r="G25" s="1">
        <f t="shared" si="2"/>
        <v>0</v>
      </c>
      <c r="O25" s="20" t="s">
        <v>149</v>
      </c>
      <c r="P25" s="21"/>
      <c r="Q25" s="21">
        <v>1.0</v>
      </c>
    </row>
    <row r="26" ht="12.75" customHeight="1">
      <c r="A26" s="4" t="s">
        <v>32</v>
      </c>
      <c r="E26" s="1">
        <v>0.0</v>
      </c>
      <c r="F26" s="1">
        <v>1.0</v>
      </c>
      <c r="G26" s="1">
        <f t="shared" si="2"/>
        <v>0</v>
      </c>
      <c r="O26" s="19" t="s">
        <v>150</v>
      </c>
      <c r="P26" s="21"/>
      <c r="Q26" s="21">
        <v>1.0</v>
      </c>
    </row>
    <row r="27" ht="12.75" customHeight="1">
      <c r="A27" s="9" t="s">
        <v>33</v>
      </c>
      <c r="E27" s="1">
        <v>0.0</v>
      </c>
      <c r="F27" s="1">
        <v>1.0</v>
      </c>
      <c r="G27" s="1">
        <f t="shared" si="2"/>
        <v>0</v>
      </c>
      <c r="O27" s="20" t="s">
        <v>151</v>
      </c>
      <c r="P27" s="21">
        <v>1.0</v>
      </c>
      <c r="Q27" s="21"/>
    </row>
    <row r="28" ht="12.75" customHeight="1">
      <c r="A28" s="18" t="s">
        <v>34</v>
      </c>
      <c r="O28" s="22" t="s">
        <v>152</v>
      </c>
      <c r="P28" s="21"/>
      <c r="Q28" s="21"/>
    </row>
    <row r="29" ht="12.75" customHeight="1">
      <c r="A29" s="18" t="s">
        <v>35</v>
      </c>
      <c r="O29" s="22" t="s">
        <v>153</v>
      </c>
      <c r="P29" s="21"/>
      <c r="Q29" s="21"/>
    </row>
    <row r="30" ht="12.75" customHeight="1">
      <c r="A30" s="18" t="s">
        <v>36</v>
      </c>
      <c r="O30" s="22" t="s">
        <v>154</v>
      </c>
      <c r="P30" s="21"/>
      <c r="Q30" s="21"/>
    </row>
    <row r="31" ht="12.75" customHeight="1">
      <c r="A31" s="18" t="s">
        <v>37</v>
      </c>
      <c r="O31" s="22" t="s">
        <v>155</v>
      </c>
      <c r="P31" s="21"/>
      <c r="Q31" s="21"/>
    </row>
    <row r="32" ht="12.75" customHeight="1">
      <c r="A32" s="18" t="s">
        <v>38</v>
      </c>
      <c r="O32" s="22" t="s">
        <v>156</v>
      </c>
      <c r="P32" s="21"/>
      <c r="Q32" s="21"/>
    </row>
    <row r="33" ht="12.75" customHeight="1">
      <c r="A33" s="18" t="s">
        <v>39</v>
      </c>
      <c r="O33" s="22" t="s">
        <v>157</v>
      </c>
      <c r="P33" s="21"/>
      <c r="Q33" s="21"/>
    </row>
    <row r="34" ht="12.75" customHeight="1">
      <c r="A34" s="18" t="s">
        <v>40</v>
      </c>
      <c r="O34" s="22" t="s">
        <v>158</v>
      </c>
      <c r="P34" s="21"/>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B38" s="2" t="s">
        <v>170</v>
      </c>
      <c r="P38" s="1">
        <f t="shared" ref="P38:Q38" si="3">SUM(P22:P37)</f>
        <v>1</v>
      </c>
      <c r="Q38" s="1">
        <f t="shared" si="3"/>
        <v>5</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8" si="1">H22</f>
        <v>0</v>
      </c>
      <c r="C2" s="1">
        <v>2.0</v>
      </c>
      <c r="F2" s="1">
        <v>1.0</v>
      </c>
      <c r="G2" s="1">
        <v>2.0</v>
      </c>
      <c r="H2" s="1">
        <v>7.0</v>
      </c>
      <c r="I2" s="1">
        <v>1.0</v>
      </c>
      <c r="O2" s="1">
        <v>3.0</v>
      </c>
      <c r="S2" s="1">
        <v>1.0</v>
      </c>
      <c r="U2" s="1">
        <v>1.0</v>
      </c>
    </row>
    <row r="3" ht="12.75" customHeight="1">
      <c r="A3" s="9" t="s">
        <v>29</v>
      </c>
      <c r="B3" s="1">
        <f t="shared" si="1"/>
        <v>0</v>
      </c>
      <c r="C3" s="1">
        <v>2.0</v>
      </c>
      <c r="F3" s="1">
        <v>1.0</v>
      </c>
      <c r="H3" s="1">
        <v>7.0</v>
      </c>
      <c r="I3" s="1">
        <v>1.0</v>
      </c>
      <c r="J3" s="1">
        <v>1.0</v>
      </c>
      <c r="O3" s="1">
        <v>3.0</v>
      </c>
      <c r="S3" s="1">
        <v>1.0</v>
      </c>
      <c r="U3" s="1">
        <v>1.0</v>
      </c>
    </row>
    <row r="4" ht="12.75" customHeight="1">
      <c r="A4" s="9" t="s">
        <v>30</v>
      </c>
      <c r="B4" s="1">
        <f t="shared" si="1"/>
        <v>0</v>
      </c>
      <c r="C4" s="1">
        <v>2.0</v>
      </c>
      <c r="F4" s="1">
        <v>1.0</v>
      </c>
      <c r="H4" s="1">
        <v>7.0</v>
      </c>
      <c r="I4" s="1">
        <v>1.0</v>
      </c>
      <c r="J4" s="1">
        <v>1.0</v>
      </c>
      <c r="O4" s="1">
        <v>3.0</v>
      </c>
      <c r="S4" s="1">
        <v>1.0</v>
      </c>
      <c r="U4" s="1">
        <v>1.0</v>
      </c>
    </row>
    <row r="5" ht="12.75" customHeight="1">
      <c r="A5" s="9" t="s">
        <v>31</v>
      </c>
      <c r="B5" s="1">
        <f t="shared" si="1"/>
        <v>1</v>
      </c>
      <c r="C5" s="1">
        <v>2.0</v>
      </c>
      <c r="F5" s="1">
        <v>1.0</v>
      </c>
      <c r="H5" s="1">
        <v>7.0</v>
      </c>
      <c r="I5" s="1">
        <v>1.0</v>
      </c>
      <c r="J5" s="1">
        <v>1.0</v>
      </c>
      <c r="O5" s="1">
        <v>3.0</v>
      </c>
      <c r="S5" s="1">
        <v>1.0</v>
      </c>
      <c r="T5" s="1">
        <v>1.0</v>
      </c>
      <c r="U5" s="1">
        <v>1.0</v>
      </c>
    </row>
    <row r="6" ht="12.75" customHeight="1">
      <c r="A6" s="4" t="s">
        <v>32</v>
      </c>
      <c r="B6" s="1">
        <f t="shared" si="1"/>
        <v>0</v>
      </c>
      <c r="C6" s="1">
        <v>2.0</v>
      </c>
      <c r="F6" s="1">
        <v>1.0</v>
      </c>
      <c r="H6" s="1">
        <v>7.0</v>
      </c>
      <c r="I6" s="1">
        <v>1.0</v>
      </c>
      <c r="J6" s="1">
        <v>1.0</v>
      </c>
      <c r="O6" s="1">
        <v>3.0</v>
      </c>
      <c r="S6" s="1">
        <v>1.0</v>
      </c>
      <c r="U6" s="1">
        <v>1.0</v>
      </c>
    </row>
    <row r="7" ht="12.75" customHeight="1">
      <c r="A7" s="9" t="s">
        <v>33</v>
      </c>
      <c r="B7" s="1">
        <f t="shared" si="1"/>
        <v>1</v>
      </c>
      <c r="C7" s="1">
        <v>2.0</v>
      </c>
      <c r="F7" s="1">
        <v>0.0</v>
      </c>
      <c r="H7" s="1">
        <v>7.0</v>
      </c>
      <c r="I7" s="1">
        <v>1.0</v>
      </c>
      <c r="J7" s="1">
        <v>1.0</v>
      </c>
      <c r="O7" s="1">
        <v>3.0</v>
      </c>
      <c r="S7" s="1">
        <v>1.0</v>
      </c>
      <c r="U7" s="1">
        <v>1.0</v>
      </c>
      <c r="V7" s="1">
        <v>1.0</v>
      </c>
    </row>
    <row r="8" ht="12.75" customHeight="1">
      <c r="A8" s="9" t="s">
        <v>34</v>
      </c>
      <c r="B8" s="1">
        <f t="shared" si="1"/>
        <v>0</v>
      </c>
      <c r="C8" s="1">
        <v>2.0</v>
      </c>
      <c r="F8" s="1">
        <v>0.0</v>
      </c>
      <c r="G8" s="1">
        <v>5.0</v>
      </c>
      <c r="H8" s="1">
        <v>7.0</v>
      </c>
      <c r="I8" s="1">
        <v>1.0</v>
      </c>
      <c r="O8" s="1">
        <v>3.0</v>
      </c>
      <c r="S8" s="1">
        <v>1.0</v>
      </c>
      <c r="U8" s="1">
        <v>1.0</v>
      </c>
    </row>
    <row r="9" ht="12.75" customHeight="1">
      <c r="A9" s="18" t="s">
        <v>35</v>
      </c>
    </row>
    <row r="10" ht="12.75" customHeight="1">
      <c r="A10" s="18" t="s">
        <v>36</v>
      </c>
    </row>
    <row r="11" ht="12.75" customHeight="1">
      <c r="A11" s="18" t="s">
        <v>37</v>
      </c>
    </row>
    <row r="12" ht="12.75" customHeight="1">
      <c r="A12" s="18" t="s">
        <v>38</v>
      </c>
    </row>
    <row r="13" ht="12.75" customHeight="1">
      <c r="A13" s="18" t="s">
        <v>39</v>
      </c>
    </row>
    <row r="14" ht="12.75" customHeight="1">
      <c r="A14" s="18" t="s">
        <v>40</v>
      </c>
    </row>
    <row r="15" ht="12.75" customHeight="1">
      <c r="A15" s="18" t="s">
        <v>41</v>
      </c>
    </row>
    <row r="16" ht="12.75" customHeight="1">
      <c r="A16" s="18" t="s">
        <v>42</v>
      </c>
    </row>
    <row r="17" ht="12.75" customHeight="1">
      <c r="A17" s="18" t="s">
        <v>43</v>
      </c>
    </row>
    <row r="18" ht="12.75" customHeight="1">
      <c r="O18" s="2"/>
      <c r="P18" s="2"/>
      <c r="Q18" s="2"/>
      <c r="R18" s="2"/>
      <c r="S18" s="2"/>
      <c r="T18" s="2"/>
      <c r="U18" s="2"/>
      <c r="V18" s="2"/>
      <c r="W18" s="2"/>
      <c r="X18" s="2"/>
      <c r="Y18" s="2"/>
      <c r="Z18" s="2"/>
      <c r="AA18" s="2"/>
    </row>
    <row r="19" ht="12.75" customHeight="1"/>
    <row r="20" ht="12.75" customHeight="1">
      <c r="B20" s="1" t="s">
        <v>166</v>
      </c>
      <c r="E20" s="1" t="s">
        <v>167</v>
      </c>
      <c r="O20" s="2"/>
      <c r="P20" s="2" t="s">
        <v>171</v>
      </c>
      <c r="Q20" s="2"/>
    </row>
    <row r="21" ht="12.75" customHeight="1">
      <c r="B21" s="1" t="s">
        <v>142</v>
      </c>
      <c r="C21" s="1" t="s">
        <v>143</v>
      </c>
      <c r="D21" s="1" t="s">
        <v>144</v>
      </c>
      <c r="E21" s="1" t="s">
        <v>142</v>
      </c>
      <c r="F21" s="1" t="s">
        <v>143</v>
      </c>
      <c r="G21" s="1" t="s">
        <v>144</v>
      </c>
      <c r="H21" s="1" t="s">
        <v>145</v>
      </c>
      <c r="I21" s="1" t="s">
        <v>4</v>
      </c>
      <c r="P21" s="19" t="s">
        <v>146</v>
      </c>
      <c r="Q21" s="20" t="s">
        <v>152</v>
      </c>
    </row>
    <row r="22" ht="12.75" customHeight="1">
      <c r="A22" s="4" t="s">
        <v>28</v>
      </c>
      <c r="B22" s="1">
        <v>0.0</v>
      </c>
      <c r="C22" s="1">
        <v>1.0</v>
      </c>
      <c r="D22" s="1">
        <f t="shared" ref="D22:D28" si="2">B22/C22</f>
        <v>0</v>
      </c>
      <c r="E22" s="1">
        <v>0.0</v>
      </c>
      <c r="F22" s="1">
        <v>1.0</v>
      </c>
      <c r="G22" s="1">
        <f t="shared" ref="G22:G28" si="3">E22/F22</f>
        <v>0</v>
      </c>
      <c r="H22" s="1">
        <f t="shared" ref="H22:H28" si="4">D22+G22</f>
        <v>0</v>
      </c>
      <c r="O22" s="19" t="s">
        <v>146</v>
      </c>
      <c r="P22" s="21"/>
      <c r="Q22" s="21">
        <v>1.0</v>
      </c>
    </row>
    <row r="23" ht="12.75" customHeight="1">
      <c r="A23" s="9" t="s">
        <v>29</v>
      </c>
      <c r="B23" s="1">
        <v>0.0</v>
      </c>
      <c r="C23" s="1">
        <v>1.0</v>
      </c>
      <c r="D23" s="1">
        <f t="shared" si="2"/>
        <v>0</v>
      </c>
      <c r="E23" s="1">
        <v>0.0</v>
      </c>
      <c r="F23" s="1">
        <v>1.0</v>
      </c>
      <c r="G23" s="1">
        <f t="shared" si="3"/>
        <v>0</v>
      </c>
      <c r="H23" s="1">
        <f t="shared" si="4"/>
        <v>0</v>
      </c>
      <c r="O23" s="20" t="s">
        <v>148</v>
      </c>
      <c r="P23" s="21"/>
      <c r="Q23" s="21">
        <v>1.0</v>
      </c>
    </row>
    <row r="24" ht="12.75" customHeight="1">
      <c r="A24" s="9" t="s">
        <v>30</v>
      </c>
      <c r="B24" s="1">
        <v>0.0</v>
      </c>
      <c r="C24" s="1">
        <v>1.0</v>
      </c>
      <c r="D24" s="1">
        <f t="shared" si="2"/>
        <v>0</v>
      </c>
      <c r="E24" s="1">
        <v>0.0</v>
      </c>
      <c r="F24" s="1">
        <v>1.0</v>
      </c>
      <c r="G24" s="1">
        <f t="shared" si="3"/>
        <v>0</v>
      </c>
      <c r="H24" s="1">
        <f t="shared" si="4"/>
        <v>0</v>
      </c>
      <c r="O24" s="20" t="s">
        <v>147</v>
      </c>
      <c r="P24" s="21"/>
      <c r="Q24" s="21">
        <v>1.0</v>
      </c>
    </row>
    <row r="25" ht="12.75" customHeight="1">
      <c r="A25" s="9" t="s">
        <v>31</v>
      </c>
      <c r="B25" s="1">
        <v>1.0</v>
      </c>
      <c r="C25" s="1">
        <v>1.0</v>
      </c>
      <c r="D25" s="1">
        <f t="shared" si="2"/>
        <v>1</v>
      </c>
      <c r="E25" s="1">
        <v>0.0</v>
      </c>
      <c r="F25" s="1">
        <v>1.0</v>
      </c>
      <c r="G25" s="1">
        <f t="shared" si="3"/>
        <v>0</v>
      </c>
      <c r="H25" s="1">
        <f t="shared" si="4"/>
        <v>1</v>
      </c>
      <c r="O25" s="20" t="s">
        <v>149</v>
      </c>
      <c r="P25" s="21"/>
      <c r="Q25" s="21">
        <v>1.0</v>
      </c>
    </row>
    <row r="26" ht="12.75" customHeight="1">
      <c r="A26" s="4" t="s">
        <v>32</v>
      </c>
      <c r="B26" s="1">
        <v>0.0</v>
      </c>
      <c r="C26" s="1">
        <v>1.0</v>
      </c>
      <c r="D26" s="1">
        <f t="shared" si="2"/>
        <v>0</v>
      </c>
      <c r="E26" s="1">
        <v>0.0</v>
      </c>
      <c r="F26" s="1">
        <v>1.0</v>
      </c>
      <c r="G26" s="1">
        <f t="shared" si="3"/>
        <v>0</v>
      </c>
      <c r="H26" s="1">
        <f t="shared" si="4"/>
        <v>0</v>
      </c>
      <c r="O26" s="19" t="s">
        <v>150</v>
      </c>
      <c r="P26" s="21"/>
      <c r="Q26" s="21">
        <v>1.0</v>
      </c>
    </row>
    <row r="27" ht="12.75" customHeight="1">
      <c r="A27" s="9" t="s">
        <v>33</v>
      </c>
      <c r="B27" s="1">
        <v>0.0</v>
      </c>
      <c r="C27" s="1">
        <v>1.0</v>
      </c>
      <c r="D27" s="1">
        <f t="shared" si="2"/>
        <v>0</v>
      </c>
      <c r="E27" s="1">
        <v>1.0</v>
      </c>
      <c r="F27" s="1">
        <v>1.0</v>
      </c>
      <c r="G27" s="1">
        <f t="shared" si="3"/>
        <v>1</v>
      </c>
      <c r="H27" s="1">
        <f t="shared" si="4"/>
        <v>1</v>
      </c>
      <c r="O27" s="20" t="s">
        <v>151</v>
      </c>
      <c r="P27" s="21">
        <v>1.0</v>
      </c>
      <c r="Q27" s="21"/>
    </row>
    <row r="28" ht="12.75" customHeight="1">
      <c r="A28" s="9" t="s">
        <v>34</v>
      </c>
      <c r="B28" s="1">
        <v>0.0</v>
      </c>
      <c r="C28" s="1">
        <v>1.0</v>
      </c>
      <c r="D28" s="1">
        <f t="shared" si="2"/>
        <v>0</v>
      </c>
      <c r="E28" s="1">
        <v>0.0</v>
      </c>
      <c r="F28" s="1">
        <v>1.0</v>
      </c>
      <c r="G28" s="1">
        <f t="shared" si="3"/>
        <v>0</v>
      </c>
      <c r="H28" s="1">
        <f t="shared" si="4"/>
        <v>0</v>
      </c>
      <c r="O28" s="20" t="s">
        <v>152</v>
      </c>
      <c r="P28" s="21">
        <v>1.0</v>
      </c>
      <c r="Q28" s="21"/>
    </row>
    <row r="29" ht="12.75" customHeight="1">
      <c r="A29" s="18" t="s">
        <v>35</v>
      </c>
      <c r="O29" s="22" t="s">
        <v>153</v>
      </c>
      <c r="P29" s="21"/>
      <c r="Q29" s="21"/>
    </row>
    <row r="30" ht="12.75" customHeight="1">
      <c r="A30" s="18" t="s">
        <v>36</v>
      </c>
      <c r="O30" s="22" t="s">
        <v>154</v>
      </c>
      <c r="P30" s="21"/>
      <c r="Q30" s="21"/>
    </row>
    <row r="31" ht="12.75" customHeight="1">
      <c r="A31" s="18" t="s">
        <v>37</v>
      </c>
      <c r="O31" s="22" t="s">
        <v>155</v>
      </c>
      <c r="P31" s="21"/>
      <c r="Q31" s="21"/>
    </row>
    <row r="32" ht="12.75" customHeight="1">
      <c r="A32" s="18" t="s">
        <v>38</v>
      </c>
      <c r="O32" s="22" t="s">
        <v>156</v>
      </c>
      <c r="P32" s="21"/>
      <c r="Q32" s="21"/>
    </row>
    <row r="33" ht="12.75" customHeight="1">
      <c r="A33" s="18" t="s">
        <v>39</v>
      </c>
      <c r="O33" s="22" t="s">
        <v>157</v>
      </c>
      <c r="P33" s="21"/>
      <c r="Q33" s="21"/>
    </row>
    <row r="34" ht="12.75" customHeight="1">
      <c r="A34" s="18" t="s">
        <v>40</v>
      </c>
      <c r="O34" s="22" t="s">
        <v>158</v>
      </c>
      <c r="P34" s="21"/>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P38" s="1">
        <f t="shared" ref="P38:Q38" si="5">SUM(P22:P37)</f>
        <v>2</v>
      </c>
      <c r="Q38" s="1">
        <f t="shared" si="5"/>
        <v>5</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9" si="1">H22</f>
        <v>0</v>
      </c>
      <c r="C2" s="1">
        <v>1.5</v>
      </c>
      <c r="F2" s="1">
        <v>1.0</v>
      </c>
      <c r="H2" s="1">
        <v>8.0</v>
      </c>
      <c r="I2" s="1">
        <v>1.0</v>
      </c>
      <c r="J2" s="1">
        <v>1.0</v>
      </c>
      <c r="O2" s="1">
        <v>3.0</v>
      </c>
      <c r="U2" s="1">
        <v>1.0</v>
      </c>
      <c r="X2" s="1">
        <v>1.0</v>
      </c>
    </row>
    <row r="3" ht="12.75" customHeight="1">
      <c r="A3" s="9" t="s">
        <v>29</v>
      </c>
      <c r="B3" s="1">
        <f t="shared" si="1"/>
        <v>0</v>
      </c>
      <c r="C3" s="1">
        <v>1.5</v>
      </c>
      <c r="F3" s="1">
        <v>1.0</v>
      </c>
      <c r="H3" s="1">
        <v>8.0</v>
      </c>
      <c r="I3" s="1">
        <v>1.0</v>
      </c>
      <c r="J3" s="1">
        <v>1.0</v>
      </c>
      <c r="O3" s="1">
        <v>3.0</v>
      </c>
      <c r="U3" s="1">
        <v>1.0</v>
      </c>
      <c r="X3" s="1">
        <v>1.0</v>
      </c>
    </row>
    <row r="4" ht="12.75" customHeight="1">
      <c r="A4" s="9" t="s">
        <v>30</v>
      </c>
      <c r="B4" s="1">
        <f t="shared" si="1"/>
        <v>0</v>
      </c>
      <c r="C4" s="1">
        <v>1.5</v>
      </c>
      <c r="F4" s="1">
        <v>1.0</v>
      </c>
      <c r="H4" s="1">
        <v>8.0</v>
      </c>
      <c r="I4" s="1">
        <v>1.0</v>
      </c>
      <c r="J4" s="1">
        <v>1.0</v>
      </c>
      <c r="O4" s="1">
        <v>3.0</v>
      </c>
      <c r="U4" s="1">
        <v>1.0</v>
      </c>
      <c r="X4" s="1">
        <v>1.0</v>
      </c>
    </row>
    <row r="5" ht="12.75" customHeight="1">
      <c r="A5" s="9" t="s">
        <v>31</v>
      </c>
      <c r="B5" s="1">
        <f t="shared" si="1"/>
        <v>0.5</v>
      </c>
      <c r="C5" s="1">
        <v>1.5</v>
      </c>
      <c r="F5" s="1">
        <v>1.0</v>
      </c>
      <c r="H5" s="1">
        <v>8.0</v>
      </c>
      <c r="I5" s="1">
        <v>1.0</v>
      </c>
      <c r="J5" s="1">
        <v>1.0</v>
      </c>
      <c r="O5" s="1">
        <v>3.0</v>
      </c>
      <c r="U5" s="1">
        <v>1.0</v>
      </c>
      <c r="X5" s="1">
        <v>1.0</v>
      </c>
      <c r="Y5" s="1">
        <v>1.0</v>
      </c>
    </row>
    <row r="6" ht="12.75" customHeight="1">
      <c r="A6" s="4" t="s">
        <v>32</v>
      </c>
      <c r="B6" s="1">
        <f t="shared" si="1"/>
        <v>0.5</v>
      </c>
      <c r="C6" s="1">
        <v>1.5</v>
      </c>
      <c r="F6" s="1">
        <v>1.0</v>
      </c>
      <c r="H6" s="1">
        <v>8.0</v>
      </c>
      <c r="I6" s="1">
        <v>1.0</v>
      </c>
      <c r="J6" s="1">
        <v>1.0</v>
      </c>
      <c r="O6" s="1">
        <v>3.0</v>
      </c>
      <c r="U6" s="1">
        <v>1.0</v>
      </c>
      <c r="X6" s="1">
        <v>1.0</v>
      </c>
      <c r="Y6" s="1">
        <v>1.0</v>
      </c>
    </row>
    <row r="7" ht="12.75" customHeight="1">
      <c r="A7" s="9" t="s">
        <v>33</v>
      </c>
      <c r="B7" s="1">
        <f t="shared" si="1"/>
        <v>0</v>
      </c>
      <c r="C7" s="1">
        <v>1.5</v>
      </c>
      <c r="F7" s="1">
        <v>1.0</v>
      </c>
      <c r="G7" s="1">
        <v>1.0</v>
      </c>
      <c r="H7" s="1">
        <v>8.0</v>
      </c>
      <c r="I7" s="1">
        <v>1.0</v>
      </c>
      <c r="O7" s="1">
        <v>3.0</v>
      </c>
      <c r="U7" s="1">
        <v>1.0</v>
      </c>
      <c r="X7" s="1">
        <v>1.0</v>
      </c>
    </row>
    <row r="8" ht="12.75" customHeight="1">
      <c r="A8" s="9" t="s">
        <v>34</v>
      </c>
      <c r="B8" s="1">
        <f t="shared" si="1"/>
        <v>1</v>
      </c>
      <c r="C8" s="1">
        <v>1.5</v>
      </c>
      <c r="F8" s="1">
        <v>1.0</v>
      </c>
      <c r="H8" s="1">
        <v>8.0</v>
      </c>
      <c r="I8" s="1">
        <v>1.0</v>
      </c>
      <c r="J8" s="1">
        <v>1.0</v>
      </c>
      <c r="O8" s="1">
        <v>3.0</v>
      </c>
      <c r="U8" s="1">
        <v>1.0</v>
      </c>
      <c r="V8" s="1">
        <v>1.0</v>
      </c>
      <c r="X8" s="1">
        <v>1.0</v>
      </c>
    </row>
    <row r="9" ht="12.75" customHeight="1">
      <c r="A9" s="9" t="s">
        <v>35</v>
      </c>
      <c r="B9" s="1">
        <f t="shared" si="1"/>
        <v>0</v>
      </c>
      <c r="C9" s="1">
        <v>1.5</v>
      </c>
      <c r="F9" s="1">
        <v>0.0</v>
      </c>
      <c r="G9" s="1">
        <v>7.0</v>
      </c>
      <c r="H9" s="1">
        <v>8.0</v>
      </c>
      <c r="I9" s="1">
        <v>1.0</v>
      </c>
      <c r="O9" s="1">
        <v>3.0</v>
      </c>
      <c r="U9" s="1">
        <v>1.0</v>
      </c>
      <c r="X9" s="1">
        <v>1.0</v>
      </c>
    </row>
    <row r="10" ht="12.75" customHeight="1">
      <c r="A10" s="18" t="s">
        <v>36</v>
      </c>
    </row>
    <row r="11" ht="12.75" customHeight="1">
      <c r="A11" s="18" t="s">
        <v>37</v>
      </c>
    </row>
    <row r="12" ht="12.75" customHeight="1">
      <c r="A12" s="18" t="s">
        <v>38</v>
      </c>
    </row>
    <row r="13" ht="12.75" customHeight="1">
      <c r="A13" s="18" t="s">
        <v>39</v>
      </c>
    </row>
    <row r="14" ht="12.75" customHeight="1">
      <c r="A14" s="18" t="s">
        <v>40</v>
      </c>
    </row>
    <row r="15" ht="12.75" customHeight="1">
      <c r="A15" s="18" t="s">
        <v>41</v>
      </c>
    </row>
    <row r="16" ht="12.75" customHeight="1">
      <c r="A16" s="18" t="s">
        <v>42</v>
      </c>
    </row>
    <row r="17" ht="12.75" customHeight="1">
      <c r="A17" s="18" t="s">
        <v>43</v>
      </c>
    </row>
    <row r="18" ht="12.75" customHeight="1">
      <c r="O18" s="2"/>
      <c r="P18" s="2"/>
      <c r="Q18" s="2"/>
      <c r="R18" s="2"/>
      <c r="S18" s="2"/>
      <c r="T18" s="2"/>
      <c r="U18" s="2"/>
      <c r="V18" s="2"/>
      <c r="W18" s="2"/>
      <c r="X18" s="2"/>
      <c r="Y18" s="2"/>
      <c r="Z18" s="2"/>
      <c r="AA18" s="2"/>
    </row>
    <row r="19" ht="12.75" customHeight="1"/>
    <row r="20" ht="12.75" customHeight="1">
      <c r="B20" s="1" t="s">
        <v>166</v>
      </c>
      <c r="E20" s="1" t="s">
        <v>167</v>
      </c>
      <c r="O20" s="2"/>
      <c r="P20" s="2" t="s">
        <v>172</v>
      </c>
      <c r="Q20" s="2"/>
    </row>
    <row r="21" ht="12.75" customHeight="1">
      <c r="B21" s="1" t="s">
        <v>142</v>
      </c>
      <c r="C21" s="1" t="s">
        <v>143</v>
      </c>
      <c r="D21" s="1" t="s">
        <v>144</v>
      </c>
      <c r="E21" s="1" t="s">
        <v>142</v>
      </c>
      <c r="F21" s="1" t="s">
        <v>143</v>
      </c>
      <c r="G21" s="1" t="s">
        <v>144</v>
      </c>
      <c r="H21" s="1" t="s">
        <v>145</v>
      </c>
      <c r="I21" s="1" t="s">
        <v>4</v>
      </c>
      <c r="P21" s="20" t="s">
        <v>151</v>
      </c>
      <c r="Q21" s="20" t="s">
        <v>153</v>
      </c>
    </row>
    <row r="22" ht="12.75" customHeight="1">
      <c r="A22" s="4" t="s">
        <v>28</v>
      </c>
      <c r="B22" s="1">
        <v>0.0</v>
      </c>
      <c r="C22" s="1">
        <v>2.0</v>
      </c>
      <c r="D22" s="1">
        <f t="shared" ref="D22:D29" si="2">B22/C22</f>
        <v>0</v>
      </c>
      <c r="E22" s="1">
        <v>0.0</v>
      </c>
      <c r="F22" s="1">
        <v>1.0</v>
      </c>
      <c r="G22" s="1">
        <f t="shared" ref="G22:G29" si="3">E22/F22</f>
        <v>0</v>
      </c>
      <c r="H22" s="1">
        <f t="shared" ref="H22:H29" si="4">D22+G22</f>
        <v>0</v>
      </c>
      <c r="O22" s="19" t="s">
        <v>146</v>
      </c>
      <c r="P22" s="21"/>
      <c r="Q22" s="21">
        <v>1.0</v>
      </c>
    </row>
    <row r="23" ht="12.75" customHeight="1">
      <c r="A23" s="9" t="s">
        <v>29</v>
      </c>
      <c r="B23" s="1">
        <v>0.0</v>
      </c>
      <c r="C23" s="1">
        <v>2.0</v>
      </c>
      <c r="D23" s="1">
        <f t="shared" si="2"/>
        <v>0</v>
      </c>
      <c r="E23" s="1">
        <v>0.0</v>
      </c>
      <c r="F23" s="1">
        <v>1.0</v>
      </c>
      <c r="G23" s="1">
        <f t="shared" si="3"/>
        <v>0</v>
      </c>
      <c r="H23" s="1">
        <f t="shared" si="4"/>
        <v>0</v>
      </c>
      <c r="O23" s="20" t="s">
        <v>148</v>
      </c>
      <c r="P23" s="21"/>
      <c r="Q23" s="21">
        <v>1.0</v>
      </c>
    </row>
    <row r="24" ht="12.75" customHeight="1">
      <c r="A24" s="9" t="s">
        <v>30</v>
      </c>
      <c r="B24" s="1">
        <v>0.0</v>
      </c>
      <c r="C24" s="1">
        <v>2.0</v>
      </c>
      <c r="D24" s="1">
        <f t="shared" si="2"/>
        <v>0</v>
      </c>
      <c r="E24" s="1">
        <v>0.0</v>
      </c>
      <c r="F24" s="1">
        <v>1.0</v>
      </c>
      <c r="G24" s="1">
        <f t="shared" si="3"/>
        <v>0</v>
      </c>
      <c r="H24" s="1">
        <f t="shared" si="4"/>
        <v>0</v>
      </c>
      <c r="O24" s="20" t="s">
        <v>147</v>
      </c>
      <c r="P24" s="21"/>
      <c r="Q24" s="21">
        <v>1.0</v>
      </c>
    </row>
    <row r="25" ht="12.75" customHeight="1">
      <c r="A25" s="9" t="s">
        <v>31</v>
      </c>
      <c r="B25" s="1">
        <v>1.0</v>
      </c>
      <c r="C25" s="1">
        <v>2.0</v>
      </c>
      <c r="D25" s="1">
        <f t="shared" si="2"/>
        <v>0.5</v>
      </c>
      <c r="E25" s="1">
        <v>0.0</v>
      </c>
      <c r="F25" s="1">
        <v>1.0</v>
      </c>
      <c r="G25" s="1">
        <f t="shared" si="3"/>
        <v>0</v>
      </c>
      <c r="H25" s="1">
        <f t="shared" si="4"/>
        <v>0.5</v>
      </c>
      <c r="O25" s="20" t="s">
        <v>149</v>
      </c>
      <c r="P25" s="21"/>
      <c r="Q25" s="21">
        <v>1.0</v>
      </c>
    </row>
    <row r="26" ht="12.75" customHeight="1">
      <c r="A26" s="4" t="s">
        <v>32</v>
      </c>
      <c r="B26" s="1">
        <v>1.0</v>
      </c>
      <c r="C26" s="1">
        <v>2.0</v>
      </c>
      <c r="D26" s="1">
        <f t="shared" si="2"/>
        <v>0.5</v>
      </c>
      <c r="E26" s="1">
        <v>0.0</v>
      </c>
      <c r="F26" s="1">
        <v>1.0</v>
      </c>
      <c r="G26" s="1">
        <f t="shared" si="3"/>
        <v>0</v>
      </c>
      <c r="H26" s="1">
        <f t="shared" si="4"/>
        <v>0.5</v>
      </c>
      <c r="O26" s="19" t="s">
        <v>150</v>
      </c>
      <c r="P26" s="21"/>
      <c r="Q26" s="21">
        <v>1.0</v>
      </c>
    </row>
    <row r="27" ht="12.75" customHeight="1">
      <c r="A27" s="9" t="s">
        <v>33</v>
      </c>
      <c r="B27" s="1">
        <v>0.0</v>
      </c>
      <c r="C27" s="1">
        <v>2.0</v>
      </c>
      <c r="D27" s="1">
        <f t="shared" si="2"/>
        <v>0</v>
      </c>
      <c r="E27" s="1">
        <v>0.0</v>
      </c>
      <c r="F27" s="1">
        <v>1.0</v>
      </c>
      <c r="G27" s="1">
        <f t="shared" si="3"/>
        <v>0</v>
      </c>
      <c r="H27" s="1">
        <f t="shared" si="4"/>
        <v>0</v>
      </c>
      <c r="O27" s="20" t="s">
        <v>151</v>
      </c>
      <c r="P27" s="21"/>
      <c r="Q27" s="21">
        <v>1.0</v>
      </c>
    </row>
    <row r="28" ht="12.75" customHeight="1">
      <c r="A28" s="9" t="s">
        <v>34</v>
      </c>
      <c r="B28" s="1">
        <v>0.0</v>
      </c>
      <c r="C28" s="1">
        <v>2.0</v>
      </c>
      <c r="D28" s="1">
        <f t="shared" si="2"/>
        <v>0</v>
      </c>
      <c r="E28" s="1">
        <v>1.0</v>
      </c>
      <c r="F28" s="1">
        <v>1.0</v>
      </c>
      <c r="G28" s="1">
        <f t="shared" si="3"/>
        <v>1</v>
      </c>
      <c r="H28" s="1">
        <f t="shared" si="4"/>
        <v>1</v>
      </c>
      <c r="O28" s="20" t="s">
        <v>152</v>
      </c>
      <c r="P28" s="21"/>
      <c r="Q28" s="21">
        <v>1.0</v>
      </c>
    </row>
    <row r="29" ht="12.75" customHeight="1">
      <c r="A29" s="9" t="s">
        <v>35</v>
      </c>
      <c r="B29" s="1">
        <v>0.0</v>
      </c>
      <c r="C29" s="1">
        <v>2.0</v>
      </c>
      <c r="D29" s="1">
        <f t="shared" si="2"/>
        <v>0</v>
      </c>
      <c r="E29" s="1">
        <v>0.0</v>
      </c>
      <c r="F29" s="1">
        <v>1.0</v>
      </c>
      <c r="G29" s="1">
        <f t="shared" si="3"/>
        <v>0</v>
      </c>
      <c r="H29" s="1">
        <f t="shared" si="4"/>
        <v>0</v>
      </c>
      <c r="O29" s="20" t="s">
        <v>153</v>
      </c>
      <c r="P29" s="21">
        <v>1.0</v>
      </c>
      <c r="Q29" s="21"/>
    </row>
    <row r="30" ht="12.75" customHeight="1">
      <c r="A30" s="18" t="s">
        <v>36</v>
      </c>
      <c r="O30" s="22" t="s">
        <v>154</v>
      </c>
      <c r="P30" s="21"/>
      <c r="Q30" s="21"/>
    </row>
    <row r="31" ht="12.75" customHeight="1">
      <c r="A31" s="18" t="s">
        <v>37</v>
      </c>
      <c r="O31" s="22" t="s">
        <v>155</v>
      </c>
      <c r="P31" s="21"/>
      <c r="Q31" s="21"/>
    </row>
    <row r="32" ht="12.75" customHeight="1">
      <c r="A32" s="18" t="s">
        <v>38</v>
      </c>
      <c r="O32" s="22" t="s">
        <v>156</v>
      </c>
      <c r="P32" s="21"/>
      <c r="Q32" s="21"/>
    </row>
    <row r="33" ht="12.75" customHeight="1">
      <c r="A33" s="18" t="s">
        <v>39</v>
      </c>
      <c r="O33" s="22" t="s">
        <v>157</v>
      </c>
      <c r="P33" s="21"/>
      <c r="Q33" s="21"/>
    </row>
    <row r="34" ht="12.75" customHeight="1">
      <c r="A34" s="18" t="s">
        <v>40</v>
      </c>
      <c r="O34" s="22" t="s">
        <v>158</v>
      </c>
      <c r="P34" s="21"/>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P38" s="1">
        <f t="shared" ref="P38:Q38" si="5">SUM(P22:P37)</f>
        <v>1</v>
      </c>
      <c r="Q38" s="1">
        <f t="shared" si="5"/>
        <v>7</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10" si="1">H22</f>
        <v>0</v>
      </c>
      <c r="C2" s="1">
        <v>2.0</v>
      </c>
      <c r="F2" s="1">
        <v>1.0</v>
      </c>
      <c r="H2" s="1">
        <v>9.0</v>
      </c>
      <c r="I2" s="1">
        <v>1.0</v>
      </c>
      <c r="J2" s="1">
        <v>1.0</v>
      </c>
      <c r="O2" s="1">
        <v>3.0</v>
      </c>
      <c r="S2" s="1">
        <v>1.0</v>
      </c>
      <c r="U2" s="1">
        <v>1.0</v>
      </c>
    </row>
    <row r="3" ht="12.75" customHeight="1">
      <c r="A3" s="9" t="s">
        <v>29</v>
      </c>
      <c r="B3" s="1">
        <f t="shared" si="1"/>
        <v>0</v>
      </c>
      <c r="C3" s="1">
        <v>2.0</v>
      </c>
      <c r="F3" s="1">
        <v>1.0</v>
      </c>
      <c r="H3" s="1">
        <v>9.0</v>
      </c>
      <c r="I3" s="1">
        <v>1.0</v>
      </c>
      <c r="J3" s="1">
        <v>1.0</v>
      </c>
      <c r="O3" s="1">
        <v>3.0</v>
      </c>
      <c r="S3" s="1">
        <v>1.0</v>
      </c>
      <c r="U3" s="1">
        <v>1.0</v>
      </c>
    </row>
    <row r="4" ht="12.75" customHeight="1">
      <c r="A4" s="9" t="s">
        <v>30</v>
      </c>
      <c r="B4" s="1">
        <f t="shared" si="1"/>
        <v>1</v>
      </c>
      <c r="C4" s="1">
        <v>2.0</v>
      </c>
      <c r="F4" s="1">
        <v>1.0</v>
      </c>
      <c r="H4" s="1">
        <v>9.0</v>
      </c>
      <c r="I4" s="1">
        <v>1.0</v>
      </c>
      <c r="J4" s="1">
        <v>1.0</v>
      </c>
      <c r="O4" s="1">
        <v>3.0</v>
      </c>
      <c r="S4" s="1">
        <v>1.0</v>
      </c>
      <c r="T4" s="1">
        <v>1.0</v>
      </c>
      <c r="U4" s="1">
        <v>1.0</v>
      </c>
    </row>
    <row r="5" ht="12.75" customHeight="1">
      <c r="A5" s="9" t="s">
        <v>31</v>
      </c>
      <c r="B5" s="1">
        <f t="shared" si="1"/>
        <v>0</v>
      </c>
      <c r="C5" s="1">
        <v>2.0</v>
      </c>
      <c r="F5" s="1">
        <v>1.0</v>
      </c>
      <c r="H5" s="1">
        <v>9.0</v>
      </c>
      <c r="I5" s="1">
        <v>1.0</v>
      </c>
      <c r="J5" s="1">
        <v>1.0</v>
      </c>
      <c r="O5" s="1">
        <v>3.0</v>
      </c>
      <c r="S5" s="1">
        <v>1.0</v>
      </c>
      <c r="U5" s="1">
        <v>1.0</v>
      </c>
    </row>
    <row r="6" ht="12.75" customHeight="1">
      <c r="A6" s="4" t="s">
        <v>32</v>
      </c>
      <c r="B6" s="1">
        <f t="shared" si="1"/>
        <v>0</v>
      </c>
      <c r="C6" s="1">
        <v>2.0</v>
      </c>
      <c r="F6" s="1">
        <v>1.0</v>
      </c>
      <c r="G6" s="1">
        <v>3.0</v>
      </c>
      <c r="H6" s="1">
        <v>9.0</v>
      </c>
      <c r="I6" s="1">
        <v>1.0</v>
      </c>
      <c r="O6" s="1">
        <v>3.0</v>
      </c>
      <c r="S6" s="1">
        <v>1.0</v>
      </c>
      <c r="U6" s="1">
        <v>1.0</v>
      </c>
    </row>
    <row r="7" ht="12.75" customHeight="1">
      <c r="A7" s="9" t="s">
        <v>33</v>
      </c>
      <c r="B7" s="1">
        <f t="shared" si="1"/>
        <v>0</v>
      </c>
      <c r="C7" s="1">
        <v>2.0</v>
      </c>
      <c r="F7" s="1">
        <v>0.0</v>
      </c>
      <c r="H7" s="1">
        <v>9.0</v>
      </c>
      <c r="I7" s="1">
        <v>1.0</v>
      </c>
      <c r="J7" s="1">
        <v>1.0</v>
      </c>
      <c r="O7" s="1">
        <v>3.0</v>
      </c>
      <c r="S7" s="1">
        <v>1.0</v>
      </c>
      <c r="U7" s="1">
        <v>1.0</v>
      </c>
    </row>
    <row r="8" ht="12.75" customHeight="1">
      <c r="A8" s="9" t="s">
        <v>34</v>
      </c>
      <c r="B8" s="1">
        <f t="shared" si="1"/>
        <v>1</v>
      </c>
      <c r="C8" s="1">
        <v>2.0</v>
      </c>
      <c r="F8" s="1">
        <v>0.0</v>
      </c>
      <c r="H8" s="1">
        <v>9.0</v>
      </c>
      <c r="I8" s="1">
        <v>1.0</v>
      </c>
      <c r="J8" s="1">
        <v>1.0</v>
      </c>
      <c r="O8" s="1">
        <v>3.0</v>
      </c>
      <c r="S8" s="1">
        <v>1.0</v>
      </c>
      <c r="U8" s="1">
        <v>1.0</v>
      </c>
      <c r="V8" s="1">
        <v>1.0</v>
      </c>
    </row>
    <row r="9" ht="12.75" customHeight="1">
      <c r="A9" s="9" t="s">
        <v>35</v>
      </c>
      <c r="B9" s="1">
        <f t="shared" si="1"/>
        <v>0</v>
      </c>
      <c r="C9" s="1">
        <v>2.0</v>
      </c>
      <c r="F9" s="1">
        <v>1.0</v>
      </c>
      <c r="H9" s="1">
        <v>9.0</v>
      </c>
      <c r="I9" s="1">
        <v>1.0</v>
      </c>
      <c r="J9" s="1">
        <v>1.0</v>
      </c>
      <c r="O9" s="1">
        <v>3.0</v>
      </c>
      <c r="S9" s="1">
        <v>1.0</v>
      </c>
      <c r="U9" s="1">
        <v>1.0</v>
      </c>
    </row>
    <row r="10" ht="12.75" customHeight="1">
      <c r="A10" s="9" t="s">
        <v>36</v>
      </c>
      <c r="B10" s="1">
        <f t="shared" si="1"/>
        <v>0</v>
      </c>
      <c r="C10" s="1">
        <v>2.0</v>
      </c>
      <c r="F10" s="1">
        <v>0.0</v>
      </c>
      <c r="G10" s="1">
        <v>6.0</v>
      </c>
      <c r="H10" s="1">
        <v>9.0</v>
      </c>
      <c r="I10" s="1">
        <v>1.0</v>
      </c>
      <c r="O10" s="1">
        <v>3.0</v>
      </c>
      <c r="S10" s="1">
        <v>1.0</v>
      </c>
      <c r="U10" s="1">
        <v>1.0</v>
      </c>
    </row>
    <row r="11" ht="12.75" customHeight="1">
      <c r="A11" s="18" t="s">
        <v>37</v>
      </c>
    </row>
    <row r="12" ht="12.75" customHeight="1">
      <c r="A12" s="18" t="s">
        <v>38</v>
      </c>
    </row>
    <row r="13" ht="12.75" customHeight="1">
      <c r="A13" s="18" t="s">
        <v>39</v>
      </c>
    </row>
    <row r="14" ht="12.75" customHeight="1">
      <c r="A14" s="18" t="s">
        <v>40</v>
      </c>
    </row>
    <row r="15" ht="12.75" customHeight="1">
      <c r="A15" s="18" t="s">
        <v>41</v>
      </c>
    </row>
    <row r="16" ht="12.75" customHeight="1">
      <c r="A16" s="18" t="s">
        <v>42</v>
      </c>
    </row>
    <row r="17" ht="12.75" customHeight="1">
      <c r="A17" s="18" t="s">
        <v>43</v>
      </c>
    </row>
    <row r="18" ht="12.75" customHeight="1">
      <c r="O18" s="2"/>
      <c r="P18" s="2"/>
      <c r="Q18" s="2"/>
      <c r="R18" s="2"/>
      <c r="S18" s="2"/>
      <c r="T18" s="2"/>
      <c r="U18" s="2"/>
      <c r="V18" s="2"/>
      <c r="W18" s="2"/>
      <c r="X18" s="2"/>
      <c r="Y18" s="2"/>
      <c r="Z18" s="2"/>
      <c r="AA18" s="2"/>
    </row>
    <row r="19" ht="12.75" customHeight="1"/>
    <row r="20" ht="12.75" customHeight="1">
      <c r="B20" s="1" t="s">
        <v>166</v>
      </c>
      <c r="E20" s="1" t="s">
        <v>167</v>
      </c>
      <c r="O20" s="2"/>
      <c r="P20" s="2" t="s">
        <v>173</v>
      </c>
      <c r="Q20" s="2"/>
    </row>
    <row r="21" ht="12.75" customHeight="1">
      <c r="B21" s="1" t="s">
        <v>142</v>
      </c>
      <c r="C21" s="1" t="s">
        <v>143</v>
      </c>
      <c r="D21" s="1" t="s">
        <v>144</v>
      </c>
      <c r="E21" s="1" t="s">
        <v>142</v>
      </c>
      <c r="F21" s="1" t="s">
        <v>143</v>
      </c>
      <c r="G21" s="1" t="s">
        <v>144</v>
      </c>
      <c r="H21" s="1" t="s">
        <v>145</v>
      </c>
      <c r="I21" s="1" t="s">
        <v>4</v>
      </c>
      <c r="P21" s="19" t="s">
        <v>150</v>
      </c>
      <c r="Q21" s="20" t="s">
        <v>154</v>
      </c>
    </row>
    <row r="22" ht="12.75" customHeight="1">
      <c r="A22" s="4" t="s">
        <v>28</v>
      </c>
      <c r="B22" s="1">
        <v>0.0</v>
      </c>
      <c r="C22" s="1">
        <v>1.0</v>
      </c>
      <c r="D22" s="1">
        <f t="shared" ref="D22:D30" si="2">B22/C22</f>
        <v>0</v>
      </c>
      <c r="E22" s="1">
        <v>0.0</v>
      </c>
      <c r="F22" s="1">
        <v>1.0</v>
      </c>
      <c r="G22" s="1">
        <f t="shared" ref="G22:G30" si="3">E22/F22</f>
        <v>0</v>
      </c>
      <c r="H22" s="1">
        <f t="shared" ref="H22:H30" si="4">D22+G22</f>
        <v>0</v>
      </c>
      <c r="O22" s="19" t="s">
        <v>146</v>
      </c>
      <c r="P22" s="21"/>
      <c r="Q22" s="21">
        <v>1.0</v>
      </c>
    </row>
    <row r="23" ht="12.75" customHeight="1">
      <c r="A23" s="9" t="s">
        <v>29</v>
      </c>
      <c r="B23" s="1">
        <v>0.0</v>
      </c>
      <c r="C23" s="1">
        <v>1.0</v>
      </c>
      <c r="D23" s="1">
        <f t="shared" si="2"/>
        <v>0</v>
      </c>
      <c r="E23" s="1">
        <v>0.0</v>
      </c>
      <c r="F23" s="1">
        <v>1.0</v>
      </c>
      <c r="G23" s="1">
        <f t="shared" si="3"/>
        <v>0</v>
      </c>
      <c r="H23" s="1">
        <f t="shared" si="4"/>
        <v>0</v>
      </c>
      <c r="O23" s="20" t="s">
        <v>148</v>
      </c>
      <c r="P23" s="21"/>
      <c r="Q23" s="21">
        <v>1.0</v>
      </c>
    </row>
    <row r="24" ht="12.75" customHeight="1">
      <c r="A24" s="9" t="s">
        <v>30</v>
      </c>
      <c r="B24" s="1">
        <v>1.0</v>
      </c>
      <c r="C24" s="1">
        <v>1.0</v>
      </c>
      <c r="D24" s="1">
        <f t="shared" si="2"/>
        <v>1</v>
      </c>
      <c r="E24" s="1">
        <v>0.0</v>
      </c>
      <c r="F24" s="1">
        <v>1.0</v>
      </c>
      <c r="G24" s="1">
        <f t="shared" si="3"/>
        <v>0</v>
      </c>
      <c r="H24" s="1">
        <f t="shared" si="4"/>
        <v>1</v>
      </c>
      <c r="O24" s="20" t="s">
        <v>147</v>
      </c>
      <c r="P24" s="21"/>
      <c r="Q24" s="21">
        <v>1.0</v>
      </c>
    </row>
    <row r="25" ht="12.75" customHeight="1">
      <c r="A25" s="9" t="s">
        <v>31</v>
      </c>
      <c r="B25" s="1">
        <v>0.0</v>
      </c>
      <c r="C25" s="1">
        <v>1.0</v>
      </c>
      <c r="D25" s="1">
        <f t="shared" si="2"/>
        <v>0</v>
      </c>
      <c r="E25" s="1">
        <v>0.0</v>
      </c>
      <c r="F25" s="1">
        <v>1.0</v>
      </c>
      <c r="G25" s="1">
        <f t="shared" si="3"/>
        <v>0</v>
      </c>
      <c r="H25" s="1">
        <f t="shared" si="4"/>
        <v>0</v>
      </c>
      <c r="O25" s="20" t="s">
        <v>149</v>
      </c>
      <c r="P25" s="21"/>
      <c r="Q25" s="21">
        <v>1.0</v>
      </c>
    </row>
    <row r="26" ht="12.75" customHeight="1">
      <c r="A26" s="4" t="s">
        <v>32</v>
      </c>
      <c r="B26" s="1">
        <v>0.0</v>
      </c>
      <c r="C26" s="1">
        <v>1.0</v>
      </c>
      <c r="D26" s="1">
        <f t="shared" si="2"/>
        <v>0</v>
      </c>
      <c r="E26" s="1">
        <v>0.0</v>
      </c>
      <c r="F26" s="1">
        <v>1.0</v>
      </c>
      <c r="G26" s="1">
        <f t="shared" si="3"/>
        <v>0</v>
      </c>
      <c r="H26" s="1">
        <f t="shared" si="4"/>
        <v>0</v>
      </c>
      <c r="O26" s="19" t="s">
        <v>150</v>
      </c>
      <c r="P26" s="21"/>
      <c r="Q26" s="21">
        <v>1.0</v>
      </c>
    </row>
    <row r="27" ht="12.75" customHeight="1">
      <c r="A27" s="9" t="s">
        <v>33</v>
      </c>
      <c r="B27" s="1">
        <v>0.0</v>
      </c>
      <c r="C27" s="1">
        <v>1.0</v>
      </c>
      <c r="D27" s="1">
        <f t="shared" si="2"/>
        <v>0</v>
      </c>
      <c r="E27" s="1">
        <v>0.0</v>
      </c>
      <c r="F27" s="1">
        <v>1.0</v>
      </c>
      <c r="G27" s="1">
        <f t="shared" si="3"/>
        <v>0</v>
      </c>
      <c r="H27" s="1">
        <f t="shared" si="4"/>
        <v>0</v>
      </c>
      <c r="O27" s="20" t="s">
        <v>151</v>
      </c>
      <c r="P27" s="21">
        <v>1.0</v>
      </c>
      <c r="Q27" s="21"/>
    </row>
    <row r="28" ht="12.75" customHeight="1">
      <c r="A28" s="9" t="s">
        <v>34</v>
      </c>
      <c r="B28" s="1">
        <v>0.0</v>
      </c>
      <c r="C28" s="1">
        <v>1.0</v>
      </c>
      <c r="D28" s="1">
        <f t="shared" si="2"/>
        <v>0</v>
      </c>
      <c r="E28" s="1">
        <v>1.0</v>
      </c>
      <c r="F28" s="1">
        <v>1.0</v>
      </c>
      <c r="G28" s="1">
        <f t="shared" si="3"/>
        <v>1</v>
      </c>
      <c r="H28" s="1">
        <f t="shared" si="4"/>
        <v>1</v>
      </c>
      <c r="O28" s="20" t="s">
        <v>152</v>
      </c>
      <c r="P28" s="21">
        <v>1.0</v>
      </c>
      <c r="Q28" s="21"/>
    </row>
    <row r="29" ht="12.75" customHeight="1">
      <c r="A29" s="9" t="s">
        <v>35</v>
      </c>
      <c r="B29" s="1">
        <v>0.0</v>
      </c>
      <c r="C29" s="1">
        <v>1.0</v>
      </c>
      <c r="D29" s="1">
        <f t="shared" si="2"/>
        <v>0</v>
      </c>
      <c r="E29" s="1">
        <v>0.0</v>
      </c>
      <c r="F29" s="1">
        <v>1.0</v>
      </c>
      <c r="G29" s="1">
        <f t="shared" si="3"/>
        <v>0</v>
      </c>
      <c r="H29" s="1">
        <f t="shared" si="4"/>
        <v>0</v>
      </c>
      <c r="O29" s="20" t="s">
        <v>153</v>
      </c>
      <c r="P29" s="21"/>
      <c r="Q29" s="21">
        <v>1.0</v>
      </c>
    </row>
    <row r="30" ht="12.75" customHeight="1">
      <c r="A30" s="9" t="s">
        <v>36</v>
      </c>
      <c r="B30" s="1">
        <v>0.0</v>
      </c>
      <c r="C30" s="1">
        <v>1.0</v>
      </c>
      <c r="D30" s="1">
        <f t="shared" si="2"/>
        <v>0</v>
      </c>
      <c r="E30" s="1">
        <v>0.0</v>
      </c>
      <c r="F30" s="1">
        <v>1.0</v>
      </c>
      <c r="G30" s="1">
        <f t="shared" si="3"/>
        <v>0</v>
      </c>
      <c r="H30" s="1">
        <f t="shared" si="4"/>
        <v>0</v>
      </c>
      <c r="O30" s="20" t="s">
        <v>154</v>
      </c>
      <c r="P30" s="21">
        <v>1.0</v>
      </c>
      <c r="Q30" s="21"/>
    </row>
    <row r="31" ht="12.75" customHeight="1">
      <c r="A31" s="18" t="s">
        <v>37</v>
      </c>
      <c r="O31" s="22" t="s">
        <v>155</v>
      </c>
      <c r="P31" s="21"/>
      <c r="Q31" s="21"/>
    </row>
    <row r="32" ht="12.75" customHeight="1">
      <c r="A32" s="18" t="s">
        <v>38</v>
      </c>
      <c r="O32" s="22" t="s">
        <v>156</v>
      </c>
      <c r="P32" s="21"/>
      <c r="Q32" s="21"/>
    </row>
    <row r="33" ht="12.75" customHeight="1">
      <c r="A33" s="18" t="s">
        <v>39</v>
      </c>
      <c r="O33" s="22" t="s">
        <v>157</v>
      </c>
      <c r="P33" s="21"/>
      <c r="Q33" s="21"/>
    </row>
    <row r="34" ht="12.75" customHeight="1">
      <c r="A34" s="18" t="s">
        <v>40</v>
      </c>
      <c r="O34" s="22" t="s">
        <v>158</v>
      </c>
      <c r="P34" s="21"/>
      <c r="Q34" s="21"/>
    </row>
    <row r="35" ht="12.75" customHeight="1">
      <c r="A35" s="18" t="s">
        <v>41</v>
      </c>
      <c r="O35" s="22" t="s">
        <v>159</v>
      </c>
      <c r="P35" s="21"/>
      <c r="Q35" s="21"/>
    </row>
    <row r="36" ht="12.75" customHeight="1">
      <c r="A36" s="18" t="s">
        <v>42</v>
      </c>
      <c r="O36" s="22" t="s">
        <v>160</v>
      </c>
      <c r="P36" s="21"/>
      <c r="Q36" s="21"/>
    </row>
    <row r="37" ht="12.75" customHeight="1">
      <c r="A37" s="18" t="s">
        <v>43</v>
      </c>
      <c r="O37" s="22" t="s">
        <v>161</v>
      </c>
      <c r="P37" s="21"/>
      <c r="Q37" s="21"/>
    </row>
    <row r="38" ht="12.75" customHeight="1">
      <c r="P38" s="1">
        <f t="shared" ref="P38:Q38" si="5">SUM(P22:P37)</f>
        <v>3</v>
      </c>
      <c r="Q38" s="1">
        <f t="shared" si="5"/>
        <v>6</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7" width="6.0"/>
  </cols>
  <sheetData>
    <row r="1" ht="12.75" customHeight="1">
      <c r="B1" s="1" t="s">
        <v>1</v>
      </c>
      <c r="C1" s="1" t="s">
        <v>137</v>
      </c>
      <c r="D1" s="1" t="s">
        <v>4</v>
      </c>
      <c r="F1" s="1" t="s">
        <v>5</v>
      </c>
      <c r="G1" s="1" t="s">
        <v>6</v>
      </c>
      <c r="H1" s="1" t="s">
        <v>7</v>
      </c>
      <c r="I1" s="1" t="s">
        <v>45</v>
      </c>
      <c r="J1" s="1" t="s">
        <v>10</v>
      </c>
      <c r="L1" s="1" t="s">
        <v>11</v>
      </c>
      <c r="O1" s="1" t="s">
        <v>138</v>
      </c>
      <c r="P1" s="1" t="s">
        <v>139</v>
      </c>
      <c r="S1" s="1" t="s">
        <v>15</v>
      </c>
      <c r="T1" s="1" t="s">
        <v>16</v>
      </c>
      <c r="U1" s="1" t="s">
        <v>17</v>
      </c>
      <c r="V1" s="1" t="s">
        <v>18</v>
      </c>
      <c r="X1" s="1" t="s">
        <v>21</v>
      </c>
      <c r="Y1" s="1" t="s">
        <v>22</v>
      </c>
      <c r="Z1" s="1" t="s">
        <v>23</v>
      </c>
      <c r="AA1" s="1" t="s">
        <v>24</v>
      </c>
    </row>
    <row r="2" ht="12.75" customHeight="1">
      <c r="A2" s="4" t="s">
        <v>28</v>
      </c>
      <c r="B2" s="1">
        <f t="shared" ref="B2:B11" si="1">D22</f>
        <v>0</v>
      </c>
      <c r="C2" s="1">
        <v>1.0</v>
      </c>
      <c r="F2" s="1">
        <v>1.0</v>
      </c>
      <c r="H2" s="1">
        <v>10.0</v>
      </c>
      <c r="I2" s="1">
        <v>1.0</v>
      </c>
      <c r="J2" s="1">
        <v>1.0</v>
      </c>
      <c r="O2" s="1">
        <v>3.0</v>
      </c>
      <c r="U2" s="1">
        <v>1.0</v>
      </c>
    </row>
    <row r="3" ht="12.75" customHeight="1">
      <c r="A3" s="9" t="s">
        <v>29</v>
      </c>
      <c r="B3" s="1">
        <f t="shared" si="1"/>
        <v>0</v>
      </c>
      <c r="C3" s="1">
        <v>1.0</v>
      </c>
      <c r="F3" s="1">
        <v>1.0</v>
      </c>
      <c r="H3" s="1">
        <v>10.0</v>
      </c>
      <c r="I3" s="1">
        <v>1.0</v>
      </c>
      <c r="J3" s="1">
        <v>1.0</v>
      </c>
      <c r="O3" s="1">
        <v>3.0</v>
      </c>
      <c r="U3" s="1">
        <v>1.0</v>
      </c>
    </row>
    <row r="4" ht="12.75" customHeight="1">
      <c r="A4" s="9" t="s">
        <v>30</v>
      </c>
      <c r="B4" s="1">
        <f t="shared" si="1"/>
        <v>1</v>
      </c>
      <c r="C4" s="1">
        <v>1.0</v>
      </c>
      <c r="F4" s="1">
        <v>0.0</v>
      </c>
      <c r="H4" s="1">
        <v>10.0</v>
      </c>
      <c r="I4" s="1">
        <v>1.0</v>
      </c>
      <c r="J4" s="1">
        <v>1.0</v>
      </c>
      <c r="O4" s="1">
        <v>3.0</v>
      </c>
      <c r="U4" s="1">
        <v>1.0</v>
      </c>
      <c r="V4" s="1">
        <v>1.0</v>
      </c>
    </row>
    <row r="5" ht="12.75" customHeight="1">
      <c r="A5" s="9" t="s">
        <v>31</v>
      </c>
      <c r="B5" s="1">
        <f t="shared" si="1"/>
        <v>0</v>
      </c>
      <c r="C5" s="1">
        <v>1.0</v>
      </c>
      <c r="F5" s="1">
        <v>1.0</v>
      </c>
      <c r="H5" s="1">
        <v>10.0</v>
      </c>
      <c r="I5" s="1">
        <v>1.0</v>
      </c>
      <c r="J5" s="1">
        <v>1.0</v>
      </c>
      <c r="O5" s="1">
        <v>3.0</v>
      </c>
      <c r="U5" s="1">
        <v>1.0</v>
      </c>
    </row>
    <row r="6" ht="12.75" customHeight="1">
      <c r="A6" s="4" t="s">
        <v>32</v>
      </c>
      <c r="B6" s="1">
        <f t="shared" si="1"/>
        <v>0</v>
      </c>
      <c r="C6" s="1">
        <v>1.0</v>
      </c>
      <c r="F6" s="1">
        <v>0.0</v>
      </c>
      <c r="H6" s="1">
        <v>10.0</v>
      </c>
      <c r="I6" s="1">
        <v>1.0</v>
      </c>
      <c r="J6" s="1">
        <v>1.0</v>
      </c>
      <c r="O6" s="1">
        <v>3.0</v>
      </c>
      <c r="U6" s="1">
        <v>1.0</v>
      </c>
    </row>
    <row r="7" ht="12.75" customHeight="1">
      <c r="A7" s="9" t="s">
        <v>33</v>
      </c>
      <c r="B7" s="1">
        <f t="shared" si="1"/>
        <v>0</v>
      </c>
      <c r="C7" s="1">
        <v>1.0</v>
      </c>
      <c r="F7" s="1">
        <v>1.0</v>
      </c>
      <c r="H7" s="1">
        <v>10.0</v>
      </c>
      <c r="I7" s="1">
        <v>1.0</v>
      </c>
      <c r="J7" s="1">
        <v>1.0</v>
      </c>
      <c r="O7" s="1">
        <v>3.0</v>
      </c>
      <c r="U7" s="1">
        <v>1.0</v>
      </c>
    </row>
    <row r="8" ht="12.75" customHeight="1">
      <c r="A8" s="9" t="s">
        <v>34</v>
      </c>
      <c r="B8" s="1">
        <f t="shared" si="1"/>
        <v>0</v>
      </c>
      <c r="C8" s="1">
        <v>1.0</v>
      </c>
      <c r="F8" s="1">
        <v>1.0</v>
      </c>
      <c r="H8" s="1">
        <v>10.0</v>
      </c>
      <c r="I8" s="1">
        <v>1.0</v>
      </c>
      <c r="J8" s="1">
        <v>1.0</v>
      </c>
      <c r="O8" s="1">
        <v>3.0</v>
      </c>
      <c r="U8" s="1">
        <v>1.0</v>
      </c>
    </row>
    <row r="9" ht="12.75" customHeight="1">
      <c r="A9" s="9" t="s">
        <v>35</v>
      </c>
      <c r="B9" s="1">
        <f t="shared" si="1"/>
        <v>0</v>
      </c>
      <c r="C9" s="1">
        <v>1.0</v>
      </c>
      <c r="F9" s="1">
        <v>1.0</v>
      </c>
      <c r="G9" s="1">
        <v>1.0</v>
      </c>
      <c r="H9" s="1">
        <v>10.0</v>
      </c>
      <c r="I9" s="1">
        <v>1.0</v>
      </c>
      <c r="O9" s="1">
        <v>3.0</v>
      </c>
      <c r="U9" s="1">
        <v>1.0</v>
      </c>
    </row>
    <row r="10" ht="12.75" customHeight="1">
      <c r="A10" s="9" t="s">
        <v>36</v>
      </c>
      <c r="B10" s="1">
        <f t="shared" si="1"/>
        <v>0</v>
      </c>
      <c r="C10" s="1">
        <v>1.0</v>
      </c>
      <c r="F10" s="1">
        <v>1.0</v>
      </c>
      <c r="G10" s="1">
        <v>2.0</v>
      </c>
      <c r="H10" s="1">
        <v>10.0</v>
      </c>
      <c r="I10" s="1">
        <v>1.0</v>
      </c>
      <c r="O10" s="1">
        <v>3.0</v>
      </c>
      <c r="U10" s="1">
        <v>1.0</v>
      </c>
    </row>
    <row r="11" ht="12.75" customHeight="1">
      <c r="A11" s="4" t="s">
        <v>37</v>
      </c>
      <c r="B11" s="1">
        <f t="shared" si="1"/>
        <v>0</v>
      </c>
      <c r="C11" s="1">
        <v>1.0</v>
      </c>
      <c r="F11" s="1">
        <v>0.0</v>
      </c>
      <c r="G11" s="1">
        <v>7.0</v>
      </c>
      <c r="H11" s="1">
        <v>10.0</v>
      </c>
      <c r="I11" s="1">
        <v>1.0</v>
      </c>
      <c r="O11" s="1">
        <v>3.0</v>
      </c>
      <c r="U11" s="1">
        <v>1.0</v>
      </c>
    </row>
    <row r="12" ht="12.75" customHeight="1">
      <c r="A12" s="18" t="s">
        <v>38</v>
      </c>
    </row>
    <row r="13" ht="12.75" customHeight="1">
      <c r="A13" s="18" t="s">
        <v>39</v>
      </c>
    </row>
    <row r="14" ht="12.75" customHeight="1">
      <c r="A14" s="18" t="s">
        <v>40</v>
      </c>
    </row>
    <row r="15" ht="12.75" customHeight="1">
      <c r="A15" s="18" t="s">
        <v>41</v>
      </c>
    </row>
    <row r="16" ht="12.75" customHeight="1">
      <c r="A16" s="18" t="s">
        <v>42</v>
      </c>
    </row>
    <row r="17" ht="12.75" customHeight="1">
      <c r="A17" s="18" t="s">
        <v>43</v>
      </c>
    </row>
    <row r="18" ht="12.75" customHeight="1">
      <c r="O18" s="2"/>
      <c r="P18" s="2"/>
      <c r="Q18" s="2"/>
      <c r="R18" s="2"/>
      <c r="S18" s="2"/>
      <c r="T18" s="2"/>
      <c r="U18" s="2"/>
      <c r="V18" s="2"/>
      <c r="W18" s="2"/>
      <c r="X18" s="2"/>
      <c r="Y18" s="2"/>
      <c r="Z18" s="2"/>
      <c r="AA18" s="2"/>
    </row>
    <row r="19" ht="12.75" customHeight="1"/>
    <row r="20" ht="12.75" customHeight="1">
      <c r="B20" s="1" t="s">
        <v>167</v>
      </c>
      <c r="O20" s="2"/>
      <c r="P20" s="2" t="s">
        <v>174</v>
      </c>
      <c r="Q20" s="2"/>
    </row>
    <row r="21" ht="12.75" customHeight="1">
      <c r="B21" s="1" t="s">
        <v>142</v>
      </c>
      <c r="C21" s="1" t="s">
        <v>143</v>
      </c>
      <c r="D21" s="1" t="s">
        <v>144</v>
      </c>
      <c r="H21" s="1" t="s">
        <v>145</v>
      </c>
      <c r="I21" s="1" t="s">
        <v>4</v>
      </c>
      <c r="P21" s="20" t="s">
        <v>153</v>
      </c>
      <c r="Q21" s="20" t="s">
        <v>154</v>
      </c>
      <c r="R21" s="19" t="s">
        <v>155</v>
      </c>
    </row>
    <row r="22" ht="12.75" customHeight="1">
      <c r="A22" s="9" t="s">
        <v>28</v>
      </c>
      <c r="B22" s="1">
        <v>0.0</v>
      </c>
      <c r="C22" s="1">
        <v>1.0</v>
      </c>
      <c r="D22" s="1">
        <f t="shared" ref="D22:D31" si="2">B22/C22</f>
        <v>0</v>
      </c>
      <c r="O22" s="19" t="s">
        <v>146</v>
      </c>
      <c r="P22" s="21"/>
      <c r="Q22" s="21"/>
      <c r="R22" s="21">
        <v>1.0</v>
      </c>
    </row>
    <row r="23" ht="12.75" customHeight="1">
      <c r="A23" s="4" t="s">
        <v>29</v>
      </c>
      <c r="B23" s="1">
        <v>0.0</v>
      </c>
      <c r="C23" s="1">
        <v>1.0</v>
      </c>
      <c r="D23" s="1">
        <f t="shared" si="2"/>
        <v>0</v>
      </c>
      <c r="O23" s="20" t="s">
        <v>148</v>
      </c>
      <c r="P23" s="21"/>
      <c r="Q23" s="21"/>
      <c r="R23" s="21">
        <v>1.0</v>
      </c>
    </row>
    <row r="24" ht="12.75" customHeight="1">
      <c r="A24" s="4" t="s">
        <v>30</v>
      </c>
      <c r="B24" s="1">
        <v>1.0</v>
      </c>
      <c r="C24" s="1">
        <v>1.0</v>
      </c>
      <c r="D24" s="1">
        <f t="shared" si="2"/>
        <v>1</v>
      </c>
      <c r="O24" s="20" t="s">
        <v>147</v>
      </c>
      <c r="P24" s="21">
        <v>1.0</v>
      </c>
      <c r="Q24" s="21"/>
      <c r="R24" s="21"/>
    </row>
    <row r="25" ht="12.75" customHeight="1">
      <c r="A25" s="4" t="s">
        <v>31</v>
      </c>
      <c r="B25" s="1">
        <v>0.0</v>
      </c>
      <c r="C25" s="1">
        <v>1.0</v>
      </c>
      <c r="D25" s="1">
        <f t="shared" si="2"/>
        <v>0</v>
      </c>
      <c r="O25" s="20" t="s">
        <v>149</v>
      </c>
      <c r="P25" s="21"/>
      <c r="Q25" s="21"/>
      <c r="R25" s="21">
        <v>1.0</v>
      </c>
    </row>
    <row r="26" ht="12.75" customHeight="1">
      <c r="A26" s="9" t="s">
        <v>32</v>
      </c>
      <c r="B26" s="1">
        <v>0.0</v>
      </c>
      <c r="C26" s="1">
        <v>1.0</v>
      </c>
      <c r="D26" s="1">
        <f t="shared" si="2"/>
        <v>0</v>
      </c>
      <c r="O26" s="19" t="s">
        <v>150</v>
      </c>
      <c r="P26" s="21"/>
      <c r="Q26" s="21">
        <v>1.0</v>
      </c>
      <c r="R26" s="21"/>
    </row>
    <row r="27" ht="12.75" customHeight="1">
      <c r="A27" s="9" t="s">
        <v>33</v>
      </c>
      <c r="B27" s="1">
        <v>0.0</v>
      </c>
      <c r="C27" s="1">
        <v>1.0</v>
      </c>
      <c r="D27" s="1">
        <f t="shared" si="2"/>
        <v>0</v>
      </c>
      <c r="O27" s="20" t="s">
        <v>151</v>
      </c>
      <c r="P27" s="21"/>
      <c r="Q27" s="21"/>
      <c r="R27" s="21">
        <v>1.0</v>
      </c>
    </row>
    <row r="28" ht="12.75" customHeight="1">
      <c r="A28" s="9" t="s">
        <v>34</v>
      </c>
      <c r="B28" s="1">
        <v>0.0</v>
      </c>
      <c r="C28" s="1">
        <v>1.0</v>
      </c>
      <c r="D28" s="1">
        <f t="shared" si="2"/>
        <v>0</v>
      </c>
      <c r="O28" s="20" t="s">
        <v>152</v>
      </c>
      <c r="P28" s="21"/>
      <c r="Q28" s="21"/>
      <c r="R28" s="21">
        <v>1.0</v>
      </c>
    </row>
    <row r="29" ht="12.75" customHeight="1">
      <c r="A29" s="9" t="s">
        <v>35</v>
      </c>
      <c r="B29" s="1">
        <v>0.0</v>
      </c>
      <c r="C29" s="1">
        <v>1.0</v>
      </c>
      <c r="D29" s="1">
        <f t="shared" si="2"/>
        <v>0</v>
      </c>
      <c r="O29" s="20" t="s">
        <v>153</v>
      </c>
      <c r="P29" s="21"/>
      <c r="Q29" s="21"/>
      <c r="R29" s="21">
        <v>1.0</v>
      </c>
    </row>
    <row r="30" ht="12.75" customHeight="1">
      <c r="A30" s="9" t="s">
        <v>36</v>
      </c>
      <c r="B30" s="1">
        <v>0.0</v>
      </c>
      <c r="C30" s="1">
        <v>1.0</v>
      </c>
      <c r="D30" s="1">
        <f t="shared" si="2"/>
        <v>0</v>
      </c>
      <c r="O30" s="20" t="s">
        <v>154</v>
      </c>
      <c r="P30" s="21"/>
      <c r="Q30" s="21"/>
      <c r="R30" s="21">
        <v>1.0</v>
      </c>
    </row>
    <row r="31" ht="12.75" customHeight="1">
      <c r="A31" s="9" t="s">
        <v>37</v>
      </c>
      <c r="B31" s="1">
        <v>0.0</v>
      </c>
      <c r="C31" s="1">
        <v>1.0</v>
      </c>
      <c r="D31" s="1">
        <f t="shared" si="2"/>
        <v>0</v>
      </c>
      <c r="O31" s="19" t="s">
        <v>155</v>
      </c>
      <c r="P31" s="21"/>
      <c r="Q31" s="21">
        <v>1.0</v>
      </c>
      <c r="R31" s="21"/>
    </row>
    <row r="32" ht="12.75" customHeight="1">
      <c r="A32" s="18" t="s">
        <v>38</v>
      </c>
      <c r="O32" s="22" t="s">
        <v>156</v>
      </c>
      <c r="P32" s="21"/>
      <c r="Q32" s="21"/>
      <c r="R32" s="21"/>
    </row>
    <row r="33" ht="12.75" customHeight="1">
      <c r="A33" s="18" t="s">
        <v>39</v>
      </c>
      <c r="O33" s="22" t="s">
        <v>157</v>
      </c>
      <c r="P33" s="21"/>
      <c r="Q33" s="21"/>
      <c r="R33" s="21"/>
    </row>
    <row r="34" ht="12.75" customHeight="1">
      <c r="A34" s="18" t="s">
        <v>40</v>
      </c>
      <c r="O34" s="22" t="s">
        <v>158</v>
      </c>
      <c r="P34" s="21"/>
      <c r="Q34" s="21"/>
      <c r="R34" s="21"/>
    </row>
    <row r="35" ht="12.75" customHeight="1">
      <c r="A35" s="18" t="s">
        <v>41</v>
      </c>
      <c r="O35" s="22" t="s">
        <v>159</v>
      </c>
      <c r="P35" s="21"/>
      <c r="Q35" s="21"/>
      <c r="R35" s="21"/>
    </row>
    <row r="36" ht="12.75" customHeight="1">
      <c r="A36" s="18" t="s">
        <v>42</v>
      </c>
      <c r="O36" s="22" t="s">
        <v>160</v>
      </c>
      <c r="P36" s="21"/>
      <c r="Q36" s="21"/>
      <c r="R36" s="21"/>
    </row>
    <row r="37" ht="12.75" customHeight="1">
      <c r="A37" s="18" t="s">
        <v>43</v>
      </c>
      <c r="O37" s="22" t="s">
        <v>161</v>
      </c>
      <c r="P37" s="21"/>
      <c r="Q37" s="21"/>
      <c r="R37" s="21"/>
    </row>
    <row r="38" ht="12.75" customHeight="1">
      <c r="P38" s="1">
        <f t="shared" ref="P38:R38" si="3">SUM(P22:P37)</f>
        <v>1</v>
      </c>
      <c r="Q38" s="1">
        <f t="shared" si="3"/>
        <v>2</v>
      </c>
      <c r="R38" s="1">
        <f t="shared" si="3"/>
        <v>7</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