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son totals" sheetId="1" r:id="rId3"/>
    <sheet state="visible" name="e20" sheetId="2" r:id="rId4"/>
    <sheet state="visible" name="e19" sheetId="3" r:id="rId5"/>
    <sheet state="visible" name="e18" sheetId="4" r:id="rId6"/>
    <sheet state="visible" name="e17" sheetId="5" r:id="rId7"/>
    <sheet state="visible" name="e16" sheetId="6" r:id="rId8"/>
    <sheet state="visible" name="e15" sheetId="7" r:id="rId9"/>
    <sheet state="visible" name="e14" sheetId="8" r:id="rId10"/>
    <sheet state="visible" name="e13" sheetId="9" r:id="rId11"/>
    <sheet state="visible" name="e12" sheetId="10" r:id="rId12"/>
    <sheet state="visible" name="e11" sheetId="11" r:id="rId13"/>
    <sheet state="visible" name="e10" sheetId="12" r:id="rId14"/>
    <sheet state="visible" name="e9" sheetId="13" r:id="rId15"/>
    <sheet state="visible" name="e8" sheetId="14" r:id="rId16"/>
    <sheet state="visible" name="e7" sheetId="15" r:id="rId17"/>
    <sheet state="visible" name="e6" sheetId="16" r:id="rId18"/>
    <sheet state="visible" name="e5" sheetId="17" r:id="rId19"/>
    <sheet state="visible" name="e4" sheetId="18" r:id="rId20"/>
    <sheet state="visible" name="e3" sheetId="19" r:id="rId21"/>
    <sheet state="visible" name="e2" sheetId="20" r:id="rId22"/>
    <sheet state="visible" name="e1" sheetId="21" r:id="rId23"/>
  </sheets>
  <definedNames/>
  <calcPr/>
</workbook>
</file>

<file path=xl/sharedStrings.xml><?xml version="1.0" encoding="utf-8"?>
<sst xmlns="http://schemas.openxmlformats.org/spreadsheetml/2006/main" count="1798" uniqueCount="219">
  <si>
    <t>Pre-table 1</t>
  </si>
  <si>
    <t>ChW</t>
  </si>
  <si>
    <t>TotCh</t>
  </si>
  <si>
    <t>ChW%</t>
  </si>
  <si>
    <t>SO</t>
  </si>
  <si>
    <t>VFB</t>
  </si>
  <si>
    <t>VAP</t>
  </si>
  <si>
    <t>TotV</t>
  </si>
  <si>
    <t>TCA</t>
  </si>
  <si>
    <t>TC%</t>
  </si>
  <si>
    <t>VFT</t>
  </si>
  <si>
    <t>JVF</t>
  </si>
  <si>
    <t>TotJ</t>
  </si>
  <si>
    <t>JV%</t>
  </si>
  <si>
    <t>SurvSc</t>
  </si>
  <si>
    <t>InRCA</t>
  </si>
  <si>
    <t>InRCW</t>
  </si>
  <si>
    <t>InICA</t>
  </si>
  <si>
    <t>InICW</t>
  </si>
  <si>
    <t>InChA</t>
  </si>
  <si>
    <t>InChW</t>
  </si>
  <si>
    <t>Avi Duckor-Jones</t>
  </si>
  <si>
    <t>Barb Raos</t>
  </si>
  <si>
    <t>Dee Harper</t>
  </si>
  <si>
    <t>Georgia Bergerson</t>
  </si>
  <si>
    <t>Hannah Gough</t>
  </si>
  <si>
    <t>Izzy Pearson</t>
  </si>
  <si>
    <t>Jak Thomas</t>
  </si>
  <si>
    <t>Lee Den Haan</t>
  </si>
  <si>
    <t>Lou McClintock*</t>
  </si>
  <si>
    <t>Mike Sparrow</t>
  </si>
  <si>
    <t>Nate Davis</t>
  </si>
  <si>
    <t>Sala Tiatia</t>
  </si>
  <si>
    <t>Shannon Quinn</t>
  </si>
  <si>
    <t>Shay Swain</t>
  </si>
  <si>
    <t>Tom Paterson</t>
  </si>
  <si>
    <t>Tony Deane</t>
  </si>
  <si>
    <t>Pre-table 2</t>
  </si>
  <si>
    <t>ChA</t>
  </si>
  <si>
    <t>wTCR</t>
  </si>
  <si>
    <t>SurvAv</t>
  </si>
  <si>
    <t>Days</t>
  </si>
  <si>
    <t>Exile days</t>
  </si>
  <si>
    <t>Place</t>
  </si>
  <si>
    <t>FINAL TOTALS, SORTED BY SurvAv</t>
  </si>
  <si>
    <t>CHALLENGES</t>
  </si>
  <si>
    <t>e1 duel</t>
  </si>
  <si>
    <t>Jail Break</t>
  </si>
  <si>
    <t>Tie sticks, collect three keys from behind a locked gate. Hannah gets all three keys quickly, unlocks as she goes. Dee spends time making a strong pole. Both retrieve 2 keys, but Hannah gets her third and unlocks the gate, eliminating Dee.</t>
  </si>
  <si>
    <t>e2 ic</t>
  </si>
  <si>
    <t>Haulin' Oats</t>
  </si>
  <si>
    <t>One sighted caller (Lee, Lou) directs pairs of blindfolded tribemates (Avi-Izzy, Tom-Shay; Mike-Georgia, Shannon-Barb) to gather five items from an obstacle-strewn field. They bring them back, place them on a platform, then two others (Tony, Sala; Nate, Jak) raise the platform to deliver the item to the caller. Finally, retrieve a flag and raise it to the caller. Hermosa wins.</t>
  </si>
  <si>
    <t>e3 rc</t>
  </si>
  <si>
    <t>Hot Pursuit</t>
  </si>
  <si>
    <t>Reward: A tarp, coffee, tea. Nate sits out. Each person must carry a 10-kg sandbag, and must pass it off to unclip. First tribe to catch the other wins. Barb unclips. Lou, Shay, Izzy all unclip for Mogoton. Jak unclips. Hermosa wins.</t>
  </si>
  <si>
    <t>e3 duel</t>
  </si>
  <si>
    <t>Rock Block</t>
  </si>
  <si>
    <t>Sala, Lou; Georgia, Shannon watch. Tony vs. Hannah. Tony wins easily.</t>
  </si>
  <si>
    <t>e4 ic</t>
  </si>
  <si>
    <t>Chimney Sweep</t>
  </si>
  <si>
    <t xml:space="preserve">Sala, Shay; Jak, Barb, Nate all sit out. Four compete per tribe. Stand on footholds, moving down to narrower ones every 10 minutes. All survive first two 10-min rounds. Rd.3: Avi first to drop out, then Lee (27 min), Izzy, Tom (30 min), Shannon (45 min). Down to Mike, Lou, and Georgia. Lou falls, Hermosa wins. </t>
  </si>
  <si>
    <t>e5 rc</t>
  </si>
  <si>
    <t>Beach Balls</t>
  </si>
  <si>
    <t>Slingshots and nets, first to 5 ctaches wins. Georgia &amp; shannon sit out. Lou, Barb launch. Nate vs. Sala, Mike vs. Tom, Lee vs. Avi, Shay vs. Jak. Catches: Sala-1, Shay-1, Sala-2, Jak-1, Sala-3, Lee-1, (M4, H2), Sala-4, Mogoton wins fishing gear!</t>
  </si>
  <si>
    <t>e5 duel</t>
  </si>
  <si>
    <t>Rope-A-Dope</t>
  </si>
  <si>
    <t>Izzy vs. Tony. Izzy takes a substantial lead on the first obstacle, Tony never recovers.</t>
  </si>
  <si>
    <t>e6 ic</t>
  </si>
  <si>
    <t>Barrel Bridge</t>
  </si>
  <si>
    <t>The younger and more agile New Mogoton tribe easily moves their four barrels and two planks across the course, while the older New Hermosa struggle, mightily. Mogoton wins.</t>
  </si>
  <si>
    <t>e7 rc</t>
  </si>
  <si>
    <t>Stompede</t>
  </si>
  <si>
    <t xml:space="preserve">Run out into the water, untie a sandbag from a buoy, ran back, place it on a plank, jump on the plank to land the sandbag in an overhead net. First tribe to three wins reward (comfort items, hammock, five chocolate bars). Done as a Hero Challenge: Only Avi, Lee compete. Avi lands one first, takes a lead. </t>
  </si>
  <si>
    <t>e7 duel</t>
  </si>
  <si>
    <t>Offer It Up</t>
  </si>
  <si>
    <t xml:space="preserve">Both tribes watch Georgia vs. Izzy compete. Stack plates and bowls on the end of a balancing arm, and hold it without dropping anything. Both make it to the fourth object, but shortly after placing it, both Georgia and Izzy drop their stacks. Izzy's fell first, though, so Georgia stays alive. </t>
  </si>
  <si>
    <t>e8 ic</t>
  </si>
  <si>
    <t>Mazed and Confused</t>
  </si>
  <si>
    <t>(Similar to Cagayan's Mazed and Confused.) Three people (Sala, Nate, Avi; Lee, Shay, Tom) must pass water from the beach to a balance beam by tossing buckets. They use the water to fill a container on a seesaw. Once full, the seesaw tips to release a key. The key unlocks a chest of puzzle pieces. The remaining two people (Barb, Shannon; Mike, Jak) must solve a word puzzle ("Fight to stay alive in this game").</t>
  </si>
  <si>
    <t>e9 duel</t>
  </si>
  <si>
    <t>House of Cards</t>
  </si>
  <si>
    <t>Both tribes attend to watch Georgia vs. Shay. Contestants must use 130 wooden tiles to build a tower of cards that passes the height limit (3 meters). First to reach it, or the person with the highest stack after 30 minutes wins, re-enters game. Loser is eliminated.</t>
  </si>
  <si>
    <t>e9 rc</t>
  </si>
  <si>
    <t>Flash Back</t>
  </si>
  <si>
    <t>For individual reward. Matt flashes a series of cards with symbols. Contestants must repeat the sequence back using a cube. Winner gets chocolate cake. Elimination order: Rd1 (six items) 10.Nate (3rd item), 9.Barb (5th item). Rd2 (six items) 8.Lee (1st item), 6,7.Avi, Jak (4th item). Rd3 (7 items) 5.Sala (4th item), 4,3,2. Shannon, Shay, Tom (5th item), 1. Mike wins cake, picks Shannon, Shay to join.</t>
  </si>
  <si>
    <t>e10 ic</t>
  </si>
  <si>
    <t>Take the Reins</t>
  </si>
  <si>
    <t xml:space="preserve">Contestants must hold on to two ropes, supporting a disc with a ball balanced on it. If the ball rolls off, they're out. After 10 minutes, the ropes get longer. Order of elimination: 10. Shay, 9. Avi, 8.Sala (all in 5 minutes), 7. Jak, 6. Tom. Rd.2 (second knot): All survive. Rd.3 (third knot): 5. Nate, 4. Lee, 3. Barb, 2. Shannon, 1. Mike. </t>
  </si>
  <si>
    <t>e11 ic</t>
  </si>
  <si>
    <t>Trivia at Tribal</t>
  </si>
  <si>
    <t>Answer questions, if you're wrong, you're out. 1."What does fire represent in this game?" (Life, all correct). 2. "How many locks did Dee &amp; Hannah each have to unlock in first RI duel?" (three, 9.Tom out). 3."What is tallest mtn. in Nicaragua?" (Mogotón, 8,7. Mike &amp; Nate out). 4."What ocean are we on?" (6, 5, 4. Shay, Shannon, Barb all out). 5."How many times have I worn a green Survivor hat?" (zero, 3,2. Avi &amp; Sala out). 1.Jak wins!</t>
  </si>
  <si>
    <t>e11rc</t>
  </si>
  <si>
    <t>Touchy Subjects</t>
  </si>
  <si>
    <t>Coconut chop challenge, based on survey of tribemates. 1.Who doesn't deserve to still be here? (Barb). Avi ch. Nate, Tom ch. Shay, Sala ch. Tom. 2.Who would you trust w/ your life? (Avi). Nate ch. Tom (2), Jak ch. Shay (2), Tom ch. Shay (3, out, 8th), Sala ch. Tom (3, out, 7th). 3.Who most needs a wake-up call in life? (Jak). Nate ch. Jak, Jak ch. Nate (2), Shannon ch. Jak (2), Sala ch. Jak (3, out, 6th). 4.Who does the least? (Jak) Shannon ch. Sala, Sala ch. Shannon (2), Avi ch. Shannon (3, out, 5th), Barb ch. Sala (2), Nate ch. Sala (3, out, 4th). 5.Who would you most like to be stranded with? (Avi) Barb ch. Avi (2). 6.Who do you hope to never see after the game? (Jak) Barb ch. Avi (3, out, 3rd). 7.Who would never survive on their own? (Barb). Nate ch. Barb (2). 8.Who is most likely to stab you in the back? (Shay) Barb ch. Nate. Barb wins 5 Pizza Hut pizzas, takes Nate, Sala, and Jak along for the feast.</t>
  </si>
  <si>
    <t>e11 duel</t>
  </si>
  <si>
    <t>Odd-Shaped Bottoms</t>
  </si>
  <si>
    <t>Nate and Jak attend. Cross a balance beam, collect three bags of puzzle pieces tied to it. Then do the puzzle. Mike gets his third bag before Lee gets his second. Lee almost catches up on the puzzle, but Mike wins.</t>
  </si>
  <si>
    <t>e12 ic</t>
  </si>
  <si>
    <t>(Unnamed)</t>
  </si>
  <si>
    <t>Rd.1: Dig in the sand, find a club. Use that club to smash a lantern. First six move on. Rd.2: Dunk your head in a water trough, climb under the trough, spit water into a bottle until it passes the fill mark. First three move on. Rd.3: Solve the four-cube stacking puzzle. Results: Rd.1 - Avi, Sala, Nate, Jak, Shannon, Tom advance. t-7: Shay &amp; Barb out. Rd.2 - Crawling under the trough clearly not much of an option for Nate and Jak, they give up. Tom, Avi, Shannon advance, Sala about half-full. (6.Nate, 5.Jak, 4.Sala.) Rd.3 - Tom wins! (Fairly quickly.)</t>
  </si>
  <si>
    <t>e13 duel</t>
  </si>
  <si>
    <t>Concentration</t>
  </si>
  <si>
    <t>All attend, Sala vs. Mike. Each round, player must flip two tiles in a 4x5 grid, revealing symbols. If they match, they score a point. First to five points wins. Mike goes first. Results: Mike-1, Sala-1, Mike-2, Mike-3, Mike-4, Mike-5. Mike wins, Sala heads to the jury.</t>
  </si>
  <si>
    <t>e13  ic</t>
  </si>
  <si>
    <t>Memory</t>
  </si>
  <si>
    <t>Nighttime challenge, same day as duel. Matt tells a story, everyone answers questions at stations, with three choices. Take a wrapped medallion corresponding to your answer, run back to the center, unwrap. Correct answer has gold medallion, rest have brown. First to five correct answers wins. Results: Tom-5, Avi-3, Barb-3, Shay-3, Shannon-2, Jak-2, Nate-2. Tom wins!</t>
  </si>
  <si>
    <t>e14 ic</t>
  </si>
  <si>
    <t>5x5</t>
  </si>
  <si>
    <t>Race into the jungle, up a bamboo structure to retrieve a bag of sandbags. Race back, toss them into five boxes. First to do so wins. Results: First bag - Tom 2, Barb 0, rest 1. Second bag - Tom 4, Shannon 3, Shay 2, Nate 2, Avi 1, Barb 0. Third bag - Tom 5, Tom wins before anyone has a chance to get another one.</t>
  </si>
  <si>
    <t>e15 rc</t>
  </si>
  <si>
    <t>Mud Run</t>
  </si>
  <si>
    <t>Run out, dive in mud, run back, wipe the mud off your body into a bucket. Heaviest bucket after 10 minutes wins an overnight spa getaway. Only first and second announced: 2.Barb (20 kg), 1.Avi (22 kg). Rest tied for 3rd due to lack of info. Avi picks Tom &amp; Barb to join him.</t>
  </si>
  <si>
    <t>e15 duel</t>
  </si>
  <si>
    <t>When It Rains</t>
  </si>
  <si>
    <t>All attend, Shannon vs. Jak vs. Mike. As seen in US Survivor since Africa, hold your hand over your head until you can't, if you drop it, you dump a barrel of water over yourself. Results: Shannon out first, at 17 minutes; Shannon to jury, Jak and Mike return to Redemption.</t>
  </si>
  <si>
    <t>e16 ic</t>
  </si>
  <si>
    <t>Hard to Handle</t>
  </si>
  <si>
    <t>Contestants must balance a ball on a disc on a pole, while standing on a narrow beam. After 10 min, the beam gets narrower and the pole gets longer. Last in wins. Results, Rd.1: All survive. Rd.2: 5.Avi out. Rd.3: 4.Nate, 3.Shay, 2.Barb. 1.Tom wins again!</t>
  </si>
  <si>
    <t>e17 rc</t>
  </si>
  <si>
    <t>Snare the Drum</t>
  </si>
  <si>
    <t>Two teams of two, race to flip three drums to the color of their team. First to get all three their color scores a point, first team to three points wins a selection of nuts (?). Avi and Nate vs. Tom and Barb. Rd.1: Avi d. Tom. Rd.2: Nate d. Barb. Rd.3: Tom d. Avi, Rd.4: Avi d. Tom. Avi and Nate win!</t>
  </si>
  <si>
    <t>e17 duel</t>
  </si>
  <si>
    <t>Keep It Up</t>
  </si>
  <si>
    <t>All attend, Shay vs. Jak vs. Mike. Contestants have arms outstretched to hold two poles (with the back of their hands only) against a board over their heads. If either falls, they're out. Shay loses.</t>
  </si>
  <si>
    <t>e17 rc/ic</t>
  </si>
  <si>
    <t>Second Chance</t>
  </si>
  <si>
    <t>Winner gets video message from home. Contestants must go through a series of obstacles balancing a ball on a pole, adding a section of pole after each stage. Then release a key, unlock a padlock, and toss sandbags at 9 poles. Order through obstacles: Tom, Barb, Avi, Nate. Poles left when challenge ends: Barb-0, Tom-1, Avi-2, Nate-5. Barb wins!</t>
  </si>
  <si>
    <t>e18 duel</t>
  </si>
  <si>
    <t>Balancing Point</t>
  </si>
  <si>
    <t>All attend, Nate vs. Jak vs. Mike. Stack coins on a sword, as in Nicaragua, BvsW. First person to drop is out, other two rejoin the game.</t>
  </si>
  <si>
    <t>e19 f5 ic</t>
  </si>
  <si>
    <t>A Bit Tipsy</t>
  </si>
  <si>
    <t>As in BvsW. Use a rope to balance a tipping table, and travel back and forth collecting and placing 10 wooden blocks on the table, one at a time. First to 10 wins. Barb, Tom, Mike all have 9, Avi 8, Nate 6. Tom gets 10, wins!</t>
  </si>
  <si>
    <t>e19 f4 ic</t>
  </si>
  <si>
    <t>A Leg Up</t>
  </si>
  <si>
    <t>Balance a pot on the end of a seesaw, using one leg. Last standing wins. Order out: 4.Nate (2 minutes), 3.Barb (31 minutes). After 3 hrs, Matt has Avi and Tom put their hands behind their heads, to make balancing more difficult. Tom passes out, Avi wins.</t>
  </si>
  <si>
    <t>Duels</t>
  </si>
  <si>
    <t>MPF</t>
  </si>
  <si>
    <t>Appearances</t>
  </si>
  <si>
    <t>MPF* app</t>
  </si>
  <si>
    <t>E1 duel</t>
  </si>
  <si>
    <t>E3 duel</t>
  </si>
  <si>
    <t>E5 duel</t>
  </si>
  <si>
    <t>E7 duel</t>
  </si>
  <si>
    <t>E9 duel</t>
  </si>
  <si>
    <t>E11 duel</t>
  </si>
  <si>
    <t>E13 duel</t>
  </si>
  <si>
    <t>E15 duel</t>
  </si>
  <si>
    <t>E17 duel</t>
  </si>
  <si>
    <t>E18 duel</t>
  </si>
  <si>
    <t># people</t>
  </si>
  <si>
    <t>Individual challenges</t>
  </si>
  <si>
    <t>E9 RC</t>
  </si>
  <si>
    <t>E10 IC</t>
  </si>
  <si>
    <t>E11 IC</t>
  </si>
  <si>
    <t>E11 RC</t>
  </si>
  <si>
    <t>E12 IC</t>
  </si>
  <si>
    <t>E13 RC</t>
  </si>
  <si>
    <t>E14 IC</t>
  </si>
  <si>
    <t>E15 RC</t>
  </si>
  <si>
    <t>E16 IC</t>
  </si>
  <si>
    <t>E17 IC</t>
  </si>
  <si>
    <t>E19 F5 IC</t>
  </si>
  <si>
    <t>E19 F4 IC</t>
  </si>
  <si>
    <t>totJ</t>
  </si>
  <si>
    <t>tot days</t>
  </si>
  <si>
    <t>exile days</t>
  </si>
  <si>
    <t>TRCA</t>
  </si>
  <si>
    <t>TRCW</t>
  </si>
  <si>
    <t>TICA</t>
  </si>
  <si>
    <t>TICW</t>
  </si>
  <si>
    <t>Lou McClintock</t>
  </si>
  <si>
    <t>IC</t>
  </si>
  <si>
    <t>duel</t>
  </si>
  <si>
    <t>win?</t>
  </si>
  <si>
    <t>#people</t>
  </si>
  <si>
    <t>win%</t>
  </si>
  <si>
    <t>total win%</t>
  </si>
  <si>
    <t>sitout</t>
  </si>
  <si>
    <t>F5 IC</t>
  </si>
  <si>
    <t>F5 (again)  voting</t>
  </si>
  <si>
    <t>F4 (again)  voting</t>
  </si>
  <si>
    <t xml:space="preserve">Avi </t>
  </si>
  <si>
    <t>Mike</t>
  </si>
  <si>
    <t>Tom</t>
  </si>
  <si>
    <t>Nate</t>
  </si>
  <si>
    <t>Barb</t>
  </si>
  <si>
    <t>Dee</t>
  </si>
  <si>
    <t>Georgia</t>
  </si>
  <si>
    <t>Hannah</t>
  </si>
  <si>
    <t>Izzy</t>
  </si>
  <si>
    <t xml:space="preserve">Jak </t>
  </si>
  <si>
    <t>Lee</t>
  </si>
  <si>
    <t>Lou</t>
  </si>
  <si>
    <t>Sala</t>
  </si>
  <si>
    <t>Shannon</t>
  </si>
  <si>
    <t>Shay</t>
  </si>
  <si>
    <t>Tony</t>
  </si>
  <si>
    <t>F4 Tribal Council voting</t>
  </si>
  <si>
    <t>RC</t>
  </si>
  <si>
    <t>F5 Tribal Council voting</t>
  </si>
  <si>
    <t>F6 Tribal Council voting</t>
  </si>
  <si>
    <t>Duel</t>
  </si>
  <si>
    <t>F7 Tribal Council voting</t>
  </si>
  <si>
    <t>*Sala, Shay, Avi vote Jak; Nate votes Shannon; Tom, Barb, Jak, Shannon vote Sala.</t>
  </si>
  <si>
    <t>F8 Tribal Council voting</t>
  </si>
  <si>
    <t>*Immediate vote after the in-Tribal IC, following Lee's boot (in Ep10, both took place on Day 20).</t>
  </si>
  <si>
    <t>F9 Tribal Council voting</t>
  </si>
  <si>
    <t>winn</t>
  </si>
  <si>
    <t>F10 Tribal Council voting</t>
  </si>
  <si>
    <t>F11 Tribal Council voting</t>
  </si>
  <si>
    <t>F12 Tribal Council voting</t>
  </si>
  <si>
    <t>*Shannon temporarily exiled, joins Hermosa after Tribal</t>
  </si>
  <si>
    <t>Lou's medevac</t>
  </si>
  <si>
    <t>Tom, Sala, Avi vote Izzy; Shay votes Lou; Lou, Izzy vote Tom.</t>
  </si>
  <si>
    <t>F13 Tribal Council voting</t>
  </si>
  <si>
    <t>F14 Tribal Council voting</t>
  </si>
  <si>
    <t>F16 Tribal Council voting</t>
  </si>
  <si>
    <t>F15 Tribal Council voting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</si>
</sst>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00"/>
    <numFmt numFmtId="165" formatCode="0.0%"/>
  </numFmts>
  <fonts count="4">
    <font>
      <sz val="10.0"/>
      <color rgb="FF000000"/>
      <name val="Arial"/>
    </font>
    <font>
      <sz val="10.0"/>
      <name val="Arial"/>
    </font>
    <font>
      <b/>
      <sz val="10.0"/>
      <color rgb="FF000000"/>
      <name val="Arial"/>
    </font>
    <font>
      <b/>
      <sz val="10.0"/>
      <name val="Arial"/>
    </font>
  </fonts>
  <fills count="14">
    <fill>
      <patternFill patternType="none"/>
    </fill>
    <fill>
      <patternFill patternType="lightGray"/>
    </fill>
    <fill>
      <patternFill patternType="solid">
        <fgColor rgb="FFFFFF00"/>
        <bgColor rgb="FFFFFF00"/>
      </patternFill>
    </fill>
    <fill>
      <patternFill patternType="solid">
        <fgColor rgb="FFF79646"/>
        <bgColor rgb="FFF79646"/>
      </patternFill>
    </fill>
    <fill>
      <patternFill patternType="solid">
        <fgColor rgb="FFB2A1C7"/>
        <bgColor rgb="FFB2A1C7"/>
      </patternFill>
    </fill>
    <fill>
      <patternFill patternType="solid">
        <fgColor rgb="FFDDD9C3"/>
        <bgColor rgb="FFDDD9C3"/>
      </patternFill>
    </fill>
    <fill>
      <patternFill patternType="solid">
        <fgColor rgb="FF000000"/>
        <bgColor rgb="FF000000"/>
      </patternFill>
    </fill>
    <fill>
      <patternFill patternType="solid">
        <fgColor rgb="FFBFBFBF"/>
        <bgColor rgb="FFBFBFBF"/>
      </patternFill>
    </fill>
    <fill>
      <patternFill patternType="solid">
        <fgColor rgb="FF9BBB59"/>
        <bgColor rgb="FF9BBB59"/>
      </patternFill>
    </fill>
    <fill>
      <patternFill patternType="solid">
        <fgColor rgb="FFF2F2F2"/>
        <bgColor rgb="FFF2F2F2"/>
      </patternFill>
    </fill>
    <fill>
      <patternFill patternType="solid">
        <fgColor rgb="FFB1A0C7"/>
        <bgColor rgb="FFB1A0C7"/>
      </patternFill>
    </fill>
    <fill>
      <patternFill patternType="solid">
        <fgColor rgb="FFD9D9D9"/>
        <bgColor rgb="FFD9D9D9"/>
      </patternFill>
    </fill>
    <fill>
      <patternFill patternType="solid">
        <fgColor rgb="FFD8D8D8"/>
        <bgColor rgb="FFD8D8D8"/>
      </patternFill>
    </fill>
    <fill>
      <patternFill patternType="solid">
        <fgColor rgb="FFA5A5A5"/>
        <bgColor rgb="FFA5A5A5"/>
      </patternFill>
    </fill>
  </fills>
  <borders count="7">
    <border/>
    <border>
      <left/>
      <right/>
      <top/>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1" fillId="3" fontId="1" numFmtId="0" xfId="0" applyBorder="1" applyFill="1" applyFont="1"/>
    <xf borderId="0" fillId="0" fontId="1" numFmtId="2" xfId="0" applyFont="1" applyNumberFormat="1"/>
    <xf borderId="0" fillId="0" fontId="1" numFmtId="1" xfId="0" applyFont="1" applyNumberFormat="1"/>
    <xf borderId="1" fillId="2" fontId="1" numFmtId="2" xfId="0" applyBorder="1" applyFont="1" applyNumberFormat="1"/>
    <xf borderId="1" fillId="4" fontId="1" numFmtId="0" xfId="0" applyBorder="1" applyFill="1" applyFont="1"/>
    <xf borderId="1" fillId="5" fontId="1" numFmtId="0" xfId="0" applyBorder="1" applyFill="1" applyFont="1"/>
    <xf borderId="1" fillId="5" fontId="1" numFmtId="2" xfId="0" applyBorder="1" applyFont="1" applyNumberFormat="1"/>
    <xf borderId="1" fillId="6" fontId="1" numFmtId="0" xfId="0" applyBorder="1" applyFill="1" applyFont="1"/>
    <xf borderId="0" fillId="0" fontId="2" numFmtId="0" xfId="0" applyFont="1"/>
    <xf borderId="0" fillId="0" fontId="1" numFmtId="164" xfId="0" applyFont="1" applyNumberFormat="1"/>
    <xf borderId="2" fillId="2" fontId="1" numFmtId="0" xfId="0" applyBorder="1" applyFont="1"/>
    <xf borderId="2" fillId="5" fontId="1" numFmtId="0" xfId="0" applyBorder="1" applyFont="1"/>
    <xf borderId="3" fillId="2" fontId="1" numFmtId="2" xfId="0" applyBorder="1" applyFont="1" applyNumberFormat="1"/>
    <xf borderId="3" fillId="5" fontId="1" numFmtId="2" xfId="0" applyBorder="1" applyFont="1" applyNumberFormat="1"/>
    <xf borderId="4" fillId="2" fontId="1" numFmtId="2" xfId="0" applyBorder="1" applyFont="1" applyNumberFormat="1"/>
    <xf borderId="4" fillId="5" fontId="1" numFmtId="2" xfId="0" applyBorder="1" applyFont="1" applyNumberFormat="1"/>
    <xf borderId="0" fillId="0" fontId="3" numFmtId="0" xfId="0" applyFont="1"/>
    <xf borderId="0" fillId="0" fontId="1" numFmtId="0" xfId="0" applyAlignment="1" applyFont="1">
      <alignment shrinkToFit="0" wrapText="1"/>
    </xf>
    <xf borderId="1" fillId="5" fontId="1" numFmtId="165" xfId="0" applyBorder="1" applyFont="1" applyNumberFormat="1"/>
    <xf borderId="1" fillId="7" fontId="1" numFmtId="0" xfId="0" applyBorder="1" applyFill="1" applyFont="1"/>
    <xf borderId="1" fillId="7" fontId="1" numFmtId="2" xfId="0" applyBorder="1" applyFont="1" applyNumberFormat="1"/>
    <xf borderId="1" fillId="8" fontId="1" numFmtId="0" xfId="0" applyBorder="1" applyFill="1" applyFont="1"/>
    <xf borderId="1" fillId="9" fontId="1" numFmtId="0" xfId="0" applyBorder="1" applyFill="1" applyFont="1"/>
    <xf borderId="5" fillId="3" fontId="1" numFmtId="0" xfId="0" applyBorder="1" applyFont="1"/>
    <xf borderId="5" fillId="4" fontId="1" numFmtId="0" xfId="0" applyBorder="1" applyFont="1"/>
    <xf borderId="5" fillId="10" fontId="1" numFmtId="0" xfId="0" applyBorder="1" applyFill="1" applyFont="1"/>
    <xf borderId="6" fillId="0" fontId="1" numFmtId="0" xfId="0" applyBorder="1" applyFont="1"/>
    <xf borderId="4" fillId="10" fontId="1" numFmtId="0" xfId="0" applyBorder="1" applyFont="1"/>
    <xf borderId="4" fillId="11" fontId="1" numFmtId="0" xfId="0" applyBorder="1" applyFill="1" applyFont="1"/>
    <xf borderId="4" fillId="12" fontId="1" numFmtId="0" xfId="0" applyBorder="1" applyFill="1" applyFont="1"/>
    <xf borderId="4" fillId="4" fontId="1" numFmtId="0" xfId="0" applyBorder="1" applyFont="1"/>
    <xf borderId="4" fillId="3" fontId="1" numFmtId="0" xfId="0" applyBorder="1" applyFont="1"/>
    <xf borderId="1" fillId="12" fontId="1" numFmtId="0" xfId="0" applyBorder="1" applyFont="1"/>
    <xf borderId="5" fillId="0" fontId="1" numFmtId="0" xfId="0" applyBorder="1" applyFont="1"/>
    <xf borderId="5" fillId="12" fontId="1" numFmtId="0" xfId="0" applyBorder="1" applyFont="1"/>
    <xf borderId="1" fillId="13" fontId="1"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22" Type="http://schemas.openxmlformats.org/officeDocument/2006/relationships/worksheet" Target="worksheets/sheet20.xml"/><Relationship Id="rId10" Type="http://schemas.openxmlformats.org/officeDocument/2006/relationships/worksheet" Target="worksheets/sheet8.xml"/><Relationship Id="rId21" Type="http://schemas.openxmlformats.org/officeDocument/2006/relationships/worksheet" Target="worksheets/sheet19.xml"/><Relationship Id="rId13" Type="http://schemas.openxmlformats.org/officeDocument/2006/relationships/worksheet" Target="worksheets/sheet11.xml"/><Relationship Id="rId12" Type="http://schemas.openxmlformats.org/officeDocument/2006/relationships/worksheet" Target="worksheets/sheet10.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6.86"/>
    <col customWidth="1" min="2" max="27" width="7.14"/>
    <col customWidth="1" min="28" max="32" width="8.29"/>
    <col customWidth="1" min="33" max="33" width="8.86"/>
  </cols>
  <sheetData>
    <row r="1" ht="12.0" customHeight="1">
      <c r="A1" t="s">
        <v>0</v>
      </c>
      <c r="B1" s="1"/>
      <c r="C1" s="1" t="s">
        <v>1</v>
      </c>
      <c r="D1" s="1" t="s">
        <v>2</v>
      </c>
      <c r="E1" s="1" t="s">
        <v>3</v>
      </c>
      <c r="F1" s="1" t="s">
        <v>4</v>
      </c>
      <c r="G1" s="1" t="s">
        <v>5</v>
      </c>
      <c r="H1" s="1" t="s">
        <v>6</v>
      </c>
      <c r="I1" s="1" t="s">
        <v>7</v>
      </c>
      <c r="J1" s="1" t="s">
        <v>8</v>
      </c>
      <c r="K1" s="1" t="s">
        <v>9</v>
      </c>
      <c r="L1" s="1" t="s">
        <v>10</v>
      </c>
      <c r="M1" s="1"/>
      <c r="N1" s="1" t="s">
        <v>11</v>
      </c>
      <c r="O1" s="1" t="s">
        <v>12</v>
      </c>
      <c r="P1" s="1" t="s">
        <v>13</v>
      </c>
      <c r="Q1" s="2" t="s">
        <v>14</v>
      </c>
      <c r="R1" s="1"/>
      <c r="S1" s="1" t="s">
        <v>15</v>
      </c>
      <c r="T1" s="1" t="s">
        <v>16</v>
      </c>
      <c r="U1" s="1" t="s">
        <v>17</v>
      </c>
      <c r="V1" s="1" t="s">
        <v>18</v>
      </c>
      <c r="W1" s="1" t="s">
        <v>19</v>
      </c>
      <c r="X1" s="1" t="s">
        <v>20</v>
      </c>
      <c r="Y1" s="1"/>
      <c r="Z1" s="1"/>
      <c r="AA1" s="1"/>
      <c r="AB1" s="1"/>
      <c r="AC1" s="1"/>
      <c r="AD1" s="1"/>
      <c r="AE1" s="1"/>
      <c r="AF1" s="1"/>
      <c r="AG1" s="1"/>
    </row>
    <row r="2" ht="12.0" customHeight="1">
      <c r="A2" s="3" t="s">
        <v>21</v>
      </c>
      <c r="B2" s="1"/>
      <c r="C2" s="4">
        <f>'e20'!B2+'e19'!B2+'e18'!B2+'e17'!B2+'e16'!B2+'e15'!B2+'e14'!B2+'e13'!B2+'e12'!B2+'e11'!B2+'e10'!B2+'e9'!B2+'e8'!B2+'e7'!B2+'e6'!B2+'e5'!B2+'e4'!B2+'e3'!B2+'e2'!B2+'e1'!B2</f>
        <v>3.4</v>
      </c>
      <c r="D2" s="4">
        <f>'e20'!C2+'e19'!C2+'e18'!C2+'e17'!C2+'e16'!C2+'e15'!C2+'e14'!C2+'e13'!C2+'e12'!C2+'e11'!C2+'e10'!C2+'e9'!C2+'e8'!C2+'e7'!C2+'e6'!C2+'e5'!C2+'e4'!C2+'e3'!C2+'e2'!C2+'e1'!C2</f>
        <v>14.15952381</v>
      </c>
      <c r="E2" s="4">
        <f t="shared" ref="E2:E17" si="2">C2/D2</f>
        <v>0.2401210694</v>
      </c>
      <c r="F2" s="1">
        <f>'e20'!D2+'e19'!D2+'e18'!D2+'e17'!D2+'e16'!D2+'e15'!D2+'e14'!D2+'e13'!D2+'e12'!D2+'e11'!D2+'e10'!D2+'e9'!D2+'e8'!D2+'e7'!D2+'e6'!D2+'e5'!D2+'e4'!D2+'e3'!D2+'e2'!D2+'e1'!D2</f>
        <v>0</v>
      </c>
      <c r="G2" s="5">
        <f>'e20'!F2+'e19'!F2+'e18'!F2+'e17'!F2+'e16'!F2+'e15'!F2+'e14'!F2+'e13'!F2+'e12'!F2+'e11'!F2+'e10'!F2+'e9'!F2+'e8'!F2+'e7'!F2+'e6'!F2+'e5'!F2+'e4'!F2+'e3'!F2+'e2'!F2+'e1'!F2</f>
        <v>12</v>
      </c>
      <c r="H2" s="5">
        <f>'e20'!G2+'e19'!G2+'e18'!G2+'e17'!G2+'e16'!G2+'e15'!G2+'e14'!G2+'e13'!G2+'e12'!G2+'e11'!G2+'e10'!G2+'e9'!G2+'e8'!G2+'e7'!G2+'e6'!G2+'e5'!G2+'e4'!G2+'e3'!G2+'e2'!G2+'e1'!G2</f>
        <v>3</v>
      </c>
      <c r="I2" s="5">
        <f>'e20'!H2+'e19'!H2+'e18'!H2+'e17'!H2+'e16'!H2+'e15'!H2+'e14'!H2+'e13'!H2+'e12'!H2+'e11'!H2+'e10'!H2+'e9'!H2+'e8'!H2+'e7'!H2+'e6'!H2+'e5'!H2+'e4'!H2+'e3'!H2+'e2'!H2+'e1'!H2</f>
        <v>84</v>
      </c>
      <c r="J2" s="5">
        <f>'e20'!I2+'e19'!I2+'e18'!I2+'e17'!I2+'e16'!I2+'e15'!I2+'e14'!I2+'e13'!I2+'e12'!I2+'e11'!I2+'e10'!I2+'e9'!I2+'e8'!I2+'e7'!I2+'e6'!I2+'e5'!I2+'e4'!I2+'e3'!I2+'e2'!I2+'e1'!I2</f>
        <v>13</v>
      </c>
      <c r="K2" s="4">
        <f t="shared" ref="K2:K17" si="3">(G2-(H2/I2))/J2</f>
        <v>0.9203296703</v>
      </c>
      <c r="L2" s="5">
        <f>'e20'!J2+'e19'!J2+'e18'!J2+'e17'!J2+'e16'!J2+'e15'!J2+'e14'!J2+'e13'!J2+'e12'!J2+'e11'!J2+'e10'!J2+'e9'!J2+'e8'!J2+'e7'!J2+'e6'!J2+'e5'!J2+'e4'!J2+'e3'!J2+'e2'!J2+'e1'!J2</f>
        <v>9</v>
      </c>
      <c r="M2" s="1"/>
      <c r="N2" s="5">
        <f>'e20'!L2+'e19'!L2+'e18'!L2+'e17'!L2+'e16'!L2+'e15'!L2+'e14'!L2+'e13'!L2+'e12'!L2+'e11'!L2+'e10'!L2+'e9'!L2+'e8'!L2+'e7'!L2+'e6'!L2+'e5'!L2+'e4'!L2+'e3'!L2+'e2'!L2+'e1'!L2</f>
        <v>6</v>
      </c>
      <c r="O2" s="1">
        <v>7.0</v>
      </c>
      <c r="P2" s="1">
        <f t="shared" ref="P2:P17" si="4">N2/O2</f>
        <v>0.8571428571</v>
      </c>
      <c r="Q2" s="6">
        <f t="shared" ref="Q2:Q17" si="5">E2+K2+P2</f>
        <v>2.017593597</v>
      </c>
      <c r="R2" s="1"/>
      <c r="S2" s="1">
        <f>'e20'!S2+'e19'!S2+'e18'!S2+'e17'!S2+'e16'!S2+'e15'!S2+'e14'!S2+'e13'!S2+'e12'!S2+'e11'!S2+'e10'!S2+'e9'!S2+'e8'!S2+'e7'!S2+'e6'!S2+'e5'!S2+'e4'!S2+'e3'!S2+'e2'!S2+'e1'!S2</f>
        <v>3</v>
      </c>
      <c r="T2" s="1">
        <f>'e20'!T2+'e19'!T2+'e18'!T2+'e17'!T2+'e16'!T2+'e15'!T2+'e14'!T2+'e13'!T2+'e12'!T2+'e11'!T2+'e10'!T2+'e9'!T2+'e8'!T2+'e7'!T2+'e6'!T2+'e5'!T2+'e4'!T2+'e3'!T2+'e2'!T2+'e1'!T2</f>
        <v>1</v>
      </c>
      <c r="U2" s="1">
        <f>'e20'!U2+'e19'!U2+'e18'!U2+'e17'!U2+'e16'!U2+'e15'!U2+'e14'!U2+'e13'!U2+'e12'!U2+'e11'!U2+'e10'!U2+'e9'!U2+'e8'!U2+'e7'!U2+'e6'!U2+'e5'!U2+'e4'!U2+'e3'!U2+'e2'!U2+'e1'!U2</f>
        <v>9</v>
      </c>
      <c r="V2" s="1">
        <f>'e20'!V2+'e19'!V2+'e18'!V2+'e17'!V2+'e16'!V2+'e15'!V2+'e14'!V2+'e13'!V2+'e12'!V2+'e11'!V2+'e10'!V2+'e9'!V2+'e8'!V2+'e7'!V2+'e6'!V2+'e5'!V2+'e4'!V2+'e3'!V2+'e2'!V2+'e1'!V2</f>
        <v>1</v>
      </c>
      <c r="W2" s="1">
        <f t="shared" ref="W2:X2" si="1">S2+U2</f>
        <v>12</v>
      </c>
      <c r="X2" s="1">
        <f t="shared" si="1"/>
        <v>2</v>
      </c>
      <c r="Y2" s="1"/>
      <c r="Z2" s="1"/>
      <c r="AA2" s="1"/>
      <c r="AB2" s="1"/>
      <c r="AC2" s="1"/>
      <c r="AD2" s="1"/>
      <c r="AE2" s="1"/>
      <c r="AF2" s="1"/>
      <c r="AG2" s="1"/>
    </row>
    <row r="3" ht="12.0" customHeight="1">
      <c r="A3" s="7" t="s">
        <v>22</v>
      </c>
      <c r="B3" s="1"/>
      <c r="C3" s="4">
        <f>'e20'!B3+'e19'!B3+'e18'!B3+'e17'!B3+'e16'!B3+'e15'!B3+'e14'!B3+'e13'!B3+'e12'!B3+'e11'!B3+'e10'!B3+'e9'!B3+'e8'!B3+'e7'!B3+'e6'!B3+'e5'!B3+'e4'!B3+'e3'!B3+'e2'!B3+'e1'!B3</f>
        <v>2.50952381</v>
      </c>
      <c r="D3" s="4">
        <f>'e20'!C3+'e19'!C3+'e18'!C3+'e17'!C3+'e16'!C3+'e15'!C3+'e14'!C3+'e13'!C3+'e12'!C3+'e11'!C3+'e10'!C3+'e9'!C3+'e8'!C3+'e7'!C3+'e6'!C3+'e5'!C3+'e4'!C3+'e3'!C3+'e2'!C3+'e1'!C3</f>
        <v>13.65952381</v>
      </c>
      <c r="E3" s="4">
        <f t="shared" si="2"/>
        <v>0.1837197141</v>
      </c>
      <c r="F3" s="1">
        <f>'e20'!D3+'e19'!D3+'e18'!D3+'e17'!D3+'e16'!D3+'e15'!D3+'e14'!D3+'e13'!D3+'e12'!D3+'e11'!D3+'e10'!D3+'e9'!D3+'e8'!D3+'e7'!D3+'e6'!D3+'e5'!D3+'e4'!D3+'e3'!D3+'e2'!D3+'e1'!D3</f>
        <v>1</v>
      </c>
      <c r="G3" s="5">
        <f>'e20'!F3+'e19'!F3+'e18'!F3+'e17'!F3+'e16'!F3+'e15'!F3+'e14'!F3+'e13'!F3+'e12'!F3+'e11'!F3+'e10'!F3+'e9'!F3+'e8'!F3+'e7'!F3+'e6'!F3+'e5'!F3+'e4'!F3+'e3'!F3+'e2'!F3+'e1'!F3</f>
        <v>11</v>
      </c>
      <c r="H3" s="5">
        <f>'e20'!G3+'e19'!G3+'e18'!G3+'e17'!G3+'e16'!G3+'e15'!G3+'e14'!G3+'e13'!G3+'e12'!G3+'e11'!G3+'e10'!G3+'e9'!G3+'e8'!G3+'e7'!G3+'e6'!G3+'e5'!G3+'e4'!G3+'e3'!G3+'e2'!G3+'e1'!G3</f>
        <v>4</v>
      </c>
      <c r="I3" s="5">
        <f>'e20'!H3+'e19'!H3+'e18'!H3+'e17'!H3+'e16'!H3+'e15'!H3+'e14'!H3+'e13'!H3+'e12'!H3+'e11'!H3+'e10'!H3+'e9'!H3+'e8'!H3+'e7'!H3+'e6'!H3+'e5'!H3+'e4'!H3+'e3'!H3+'e2'!H3+'e1'!H3</f>
        <v>71</v>
      </c>
      <c r="J3" s="5">
        <f>'e20'!I3+'e19'!I3+'e18'!I3+'e17'!I3+'e16'!I3+'e15'!I3+'e14'!I3+'e13'!I3+'e12'!I3+'e11'!I3+'e10'!I3+'e9'!I3+'e8'!I3+'e7'!I3+'e6'!I3+'e5'!I3+'e4'!I3+'e3'!I3+'e2'!I3+'e1'!I3</f>
        <v>11</v>
      </c>
      <c r="K3" s="4">
        <f t="shared" si="3"/>
        <v>0.9948783611</v>
      </c>
      <c r="L3" s="5">
        <f>'e20'!J3+'e19'!J3+'e18'!J3+'e17'!J3+'e16'!J3+'e15'!J3+'e14'!J3+'e13'!J3+'e12'!J3+'e11'!J3+'e10'!J3+'e9'!J3+'e8'!J3+'e7'!J3+'e6'!J3+'e5'!J3+'e4'!J3+'e3'!J3+'e2'!J3+'e1'!J3</f>
        <v>7</v>
      </c>
      <c r="M3" s="1"/>
      <c r="N3" s="5">
        <f>'e20'!L3+'e19'!L3+'e18'!L3+'e17'!L3+'e16'!L3+'e15'!L3+'e14'!L3+'e13'!L3+'e12'!L3+'e11'!L3+'e10'!L3+'e9'!L3+'e8'!L3+'e7'!L3+'e6'!L3+'e5'!L3+'e4'!L3+'e3'!L3+'e2'!L3+'e1'!L3</f>
        <v>0</v>
      </c>
      <c r="O3" s="1">
        <v>7.0</v>
      </c>
      <c r="P3" s="4">
        <f t="shared" si="4"/>
        <v>0</v>
      </c>
      <c r="Q3" s="6">
        <f t="shared" si="5"/>
        <v>1.178598075</v>
      </c>
      <c r="R3" s="1"/>
      <c r="S3" s="1">
        <f>'e20'!S3+'e19'!S3+'e18'!S3+'e17'!S3+'e16'!S3+'e15'!S3+'e14'!S3+'e13'!S3+'e12'!S3+'e11'!S3+'e10'!S3+'e9'!S3+'e8'!S3+'e7'!S3+'e6'!S3+'e5'!S3+'e4'!S3+'e3'!S3+'e2'!S3+'e1'!S3</f>
        <v>3</v>
      </c>
      <c r="T3" s="1">
        <f>'e20'!T3+'e19'!T3+'e18'!T3+'e17'!T3+'e16'!T3+'e15'!T3+'e14'!T3+'e13'!T3+'e12'!T3+'e11'!T3+'e10'!T3+'e9'!T3+'e8'!T3+'e7'!T3+'e6'!T3+'e5'!T3+'e4'!T3+'e3'!T3+'e2'!T3+'e1'!T3</f>
        <v>1</v>
      </c>
      <c r="U3" s="1">
        <f>'e20'!U3+'e19'!U3+'e18'!U3+'e17'!U3+'e16'!U3+'e15'!U3+'e14'!U3+'e13'!U3+'e12'!U3+'e11'!U3+'e10'!U3+'e9'!U3+'e8'!U3+'e7'!U3+'e6'!U3+'e5'!U3+'e4'!U3+'e3'!U3+'e2'!U3+'e1'!U3</f>
        <v>9</v>
      </c>
      <c r="V3" s="1">
        <f>'e20'!V3+'e19'!V3+'e18'!V3+'e17'!V3+'e16'!V3+'e15'!V3+'e14'!V3+'e13'!V3+'e12'!V3+'e11'!V3+'e10'!V3+'e9'!V3+'e8'!V3+'e7'!V3+'e6'!V3+'e5'!V3+'e4'!V3+'e3'!V3+'e2'!V3+'e1'!V3</f>
        <v>1</v>
      </c>
      <c r="W3" s="1">
        <f t="shared" ref="W3:X3" si="6">S3+U3</f>
        <v>12</v>
      </c>
      <c r="X3" s="1">
        <f t="shared" si="6"/>
        <v>2</v>
      </c>
      <c r="Y3" s="1"/>
      <c r="Z3" s="1"/>
      <c r="AA3" s="1"/>
      <c r="AB3" s="1"/>
      <c r="AC3" s="1"/>
      <c r="AD3" s="1"/>
      <c r="AE3" s="1"/>
      <c r="AF3" s="1"/>
      <c r="AG3" s="1"/>
    </row>
    <row r="4" ht="12.0" customHeight="1">
      <c r="A4" s="7" t="s">
        <v>23</v>
      </c>
      <c r="B4" s="1"/>
      <c r="C4" s="4">
        <f>'e20'!B4+'e19'!B4+'e18'!B4+'e17'!B4+'e16'!B4+'e15'!B4+'e14'!B4+'e13'!B4+'e12'!B4+'e11'!B4+'e10'!B4+'e9'!B4+'e8'!B4+'e7'!B4+'e6'!B4+'e5'!B4+'e4'!B4+'e3'!B4+'e2'!B4+'e1'!B4</f>
        <v>0</v>
      </c>
      <c r="D4" s="4">
        <f>'e20'!C4+'e19'!C4+'e18'!C4+'e17'!C4+'e16'!C4+'e15'!C4+'e14'!C4+'e13'!C4+'e12'!C4+'e11'!C4+'e10'!C4+'e9'!C4+'e8'!C4+'e7'!C4+'e6'!C4+'e5'!C4+'e4'!C4+'e3'!C4+'e2'!C4+'e1'!C4</f>
        <v>0.5</v>
      </c>
      <c r="E4" s="4">
        <f t="shared" si="2"/>
        <v>0</v>
      </c>
      <c r="F4" s="1">
        <f>'e20'!D4+'e19'!D4+'e18'!D4+'e17'!D4+'e16'!D4+'e15'!D4+'e14'!D4+'e13'!D4+'e12'!D4+'e11'!D4+'e10'!D4+'e9'!D4+'e8'!D4+'e7'!D4+'e6'!D4+'e5'!D4+'e4'!D4+'e3'!D4+'e2'!D4+'e1'!D4</f>
        <v>0</v>
      </c>
      <c r="G4" s="5">
        <f>'e20'!F4+'e19'!F4+'e18'!F4+'e17'!F4+'e16'!F4+'e15'!F4+'e14'!F4+'e13'!F4+'e12'!F4+'e11'!F4+'e10'!F4+'e9'!F4+'e8'!F4+'e7'!F4+'e6'!F4+'e5'!F4+'e4'!F4+'e3'!F4+'e2'!F4+'e1'!F4</f>
        <v>0</v>
      </c>
      <c r="H4" s="5">
        <f>'e20'!G4+'e19'!G4+'e18'!G4+'e17'!G4+'e16'!G4+'e15'!G4+'e14'!G4+'e13'!G4+'e12'!G4+'e11'!G4+'e10'!G4+'e9'!G4+'e8'!G4+'e7'!G4+'e6'!G4+'e5'!G4+'e4'!G4+'e3'!G4+'e2'!G4+'e1'!G4</f>
        <v>7</v>
      </c>
      <c r="I4" s="5">
        <f>'e20'!H4+'e19'!H4+'e18'!H4+'e17'!H4+'e16'!H4+'e15'!H4+'e14'!H4+'e13'!H4+'e12'!H4+'e11'!H4+'e10'!H4+'e9'!H4+'e8'!H4+'e7'!H4+'e6'!H4+'e5'!H4+'e4'!H4+'e3'!H4+'e2'!H4+'e1'!H4</f>
        <v>8</v>
      </c>
      <c r="J4" s="5">
        <f>'e20'!I4+'e19'!I4+'e18'!I4+'e17'!I4+'e16'!I4+'e15'!I4+'e14'!I4+'e13'!I4+'e12'!I4+'e11'!I4+'e10'!I4+'e9'!I4+'e8'!I4+'e7'!I4+'e6'!I4+'e5'!I4+'e4'!I4+'e3'!I4+'e2'!I4+'e1'!I4</f>
        <v>1</v>
      </c>
      <c r="K4" s="4">
        <f t="shared" si="3"/>
        <v>-0.875</v>
      </c>
      <c r="L4" s="5">
        <f>'e20'!J4+'e19'!J4+'e18'!J4+'e17'!J4+'e16'!J4+'e15'!J4+'e14'!J4+'e13'!J4+'e12'!J4+'e11'!J4+'e10'!J4+'e9'!J4+'e8'!J4+'e7'!J4+'e6'!J4+'e5'!J4+'e4'!J4+'e3'!J4+'e2'!J4+'e1'!J4</f>
        <v>0</v>
      </c>
      <c r="M4" s="1"/>
      <c r="N4" s="5">
        <f>SUM('e1'!L4,'e2'!L4,'e3'!L4,'e4'!L4,'e5'!L4,'e6'!L4,'e7'!L4,'e8'!L4,'e9'!L4,'e10'!L4,'e11'!L4,'e12'!L4,'e13'!L4,'e14'!L4)</f>
        <v>0</v>
      </c>
      <c r="O4" s="1">
        <v>7.0</v>
      </c>
      <c r="P4" s="1">
        <f t="shared" si="4"/>
        <v>0</v>
      </c>
      <c r="Q4" s="6">
        <f t="shared" si="5"/>
        <v>-0.875</v>
      </c>
      <c r="R4" s="1"/>
      <c r="S4" s="1">
        <f>'e20'!S4+'e19'!S4+'e18'!S4+'e17'!S4+'e16'!S4+'e15'!S4+'e14'!S4+'e13'!S4+'e12'!S4+'e11'!S4+'e10'!S4+'e9'!S4+'e8'!S4+'e7'!S4+'e6'!S4+'e5'!S4+'e4'!S4+'e3'!S4+'e2'!S4+'e1'!S4</f>
        <v>0</v>
      </c>
      <c r="T4" s="1">
        <f>'e20'!T4+'e19'!T4+'e18'!T4+'e17'!T4+'e16'!T4+'e15'!T4+'e14'!T4+'e13'!T4+'e12'!T4+'e11'!T4+'e10'!T4+'e9'!T4+'e8'!T4+'e7'!T4+'e6'!T4+'e5'!T4+'e4'!T4+'e3'!T4+'e2'!T4+'e1'!T4</f>
        <v>0</v>
      </c>
      <c r="U4" s="1">
        <f>'e20'!U4+'e19'!U4+'e18'!U4+'e17'!U4+'e16'!U4+'e15'!U4+'e14'!U4+'e13'!U4+'e12'!U4+'e11'!U4+'e10'!U4+'e9'!U4+'e8'!U4+'e7'!U4+'e6'!U4+'e5'!U4+'e4'!U4+'e3'!U4+'e2'!U4+'e1'!U4</f>
        <v>0</v>
      </c>
      <c r="V4" s="1">
        <f>'e20'!V4+'e19'!V4+'e18'!V4+'e17'!V4+'e16'!V4+'e15'!V4+'e14'!V4+'e13'!V4+'e12'!V4+'e11'!V4+'e10'!V4+'e9'!V4+'e8'!V4+'e7'!V4+'e6'!V4+'e5'!V4+'e4'!V4+'e3'!V4+'e2'!V4+'e1'!V4</f>
        <v>0</v>
      </c>
      <c r="W4" s="1">
        <f t="shared" ref="W4:X4" si="7">S4+U4</f>
        <v>0</v>
      </c>
      <c r="X4" s="1">
        <f t="shared" si="7"/>
        <v>0</v>
      </c>
      <c r="Y4" s="1"/>
      <c r="Z4" s="1"/>
      <c r="AA4" s="1"/>
      <c r="AB4" s="1"/>
      <c r="AC4" s="1"/>
      <c r="AD4" s="1"/>
      <c r="AE4" s="1"/>
      <c r="AF4" s="1"/>
      <c r="AG4" s="1"/>
    </row>
    <row r="5" ht="12.0" customHeight="1">
      <c r="A5" s="7" t="s">
        <v>24</v>
      </c>
      <c r="B5" s="1"/>
      <c r="C5" s="4">
        <f>'e20'!B5+'e19'!B5+'e18'!B5+'e17'!B5+'e16'!B5+'e15'!B5+'e14'!B5+'e13'!B5+'e12'!B5+'e11'!B5+'e10'!B5+'e9'!B5+'e8'!B5+'e7'!B5+'e6'!B5+'e5'!B5+'e4'!B5+'e3'!B5+'e2'!B5+'e1'!B5</f>
        <v>1.05952381</v>
      </c>
      <c r="D5" s="4">
        <f>'e20'!C5+'e19'!C5+'e18'!C5+'e17'!C5+'e16'!C5+'e15'!C5+'e14'!C5+'e13'!C5+'e12'!C5+'e11'!C5+'e10'!C5+'e9'!C5+'e8'!C5+'e7'!C5+'e6'!C5+'e5'!C5+'e4'!C5+'e3'!C5+'e2'!C5+'e1'!C5</f>
        <v>1.95952381</v>
      </c>
      <c r="E5" s="4">
        <f t="shared" si="2"/>
        <v>0.5407047388</v>
      </c>
      <c r="F5" s="1">
        <f>'e20'!D5+'e19'!D5+'e18'!D5+'e17'!D5+'e16'!D5+'e15'!D5+'e14'!D5+'e13'!D5+'e12'!D5+'e11'!D5+'e10'!D5+'e9'!D5+'e8'!D5+'e7'!D5+'e6'!D5+'e5'!D5+'e4'!D5+'e3'!D5+'e2'!D5+'e1'!D5</f>
        <v>1</v>
      </c>
      <c r="G5" s="5">
        <f>'e20'!F5+'e19'!F5+'e18'!F5+'e17'!F5+'e16'!F5+'e15'!F5+'e14'!F5+'e13'!F5+'e12'!F5+'e11'!F5+'e10'!F5+'e9'!F5+'e8'!F5+'e7'!F5+'e6'!F5+'e5'!F5+'e4'!F5+'e3'!F5+'e2'!F5+'e1'!F5</f>
        <v>1</v>
      </c>
      <c r="H5" s="5">
        <f>'e20'!G5+'e19'!G5+'e18'!G5+'e17'!G5+'e16'!G5+'e15'!G5+'e14'!G5+'e13'!G5+'e12'!G5+'e11'!G5+'e10'!G5+'e9'!G5+'e8'!G5+'e7'!G5+'e6'!G5+'e5'!G5+'e4'!G5+'e3'!G5+'e2'!G5+'e1'!G5</f>
        <v>4</v>
      </c>
      <c r="I5" s="5">
        <f>'e20'!H5+'e19'!H5+'e18'!H5+'e17'!H5+'e16'!H5+'e15'!H5+'e14'!H5+'e13'!H5+'e12'!H5+'e11'!H5+'e10'!H5+'e9'!H5+'e8'!H5+'e7'!H5+'e6'!H5+'e5'!H5+'e4'!H5+'e3'!H5+'e2'!H5+'e1'!H5</f>
        <v>13</v>
      </c>
      <c r="J5" s="5">
        <f>'e20'!I5+'e19'!I5+'e18'!I5+'e17'!I5+'e16'!I5+'e15'!I5+'e14'!I5+'e13'!I5+'e12'!I5+'e11'!I5+'e10'!I5+'e9'!I5+'e8'!I5+'e7'!I5+'e6'!I5+'e5'!I5+'e4'!I5+'e3'!I5+'e2'!I5+'e1'!I5</f>
        <v>2</v>
      </c>
      <c r="K5" s="4">
        <f t="shared" si="3"/>
        <v>0.3461538462</v>
      </c>
      <c r="L5" s="5">
        <f>'e20'!J5+'e19'!J5+'e18'!J5+'e17'!J5+'e16'!J5+'e15'!J5+'e14'!J5+'e13'!J5+'e12'!J5+'e11'!J5+'e10'!J5+'e9'!J5+'e8'!J5+'e7'!J5+'e6'!J5+'e5'!J5+'e4'!J5+'e3'!J5+'e2'!J5+'e1'!J5</f>
        <v>1</v>
      </c>
      <c r="M5" s="1"/>
      <c r="N5" s="5">
        <f>SUM('e1'!L5,'e2'!L5,'e3'!L5,'e4'!L5,'e5'!L5,'e6'!L5,'e7'!L5,'e8'!L5,'e9'!L5,'e10'!L5,'e11'!L5,'e12'!L5,'e13'!L5,'e14'!L5)</f>
        <v>0</v>
      </c>
      <c r="O5" s="1">
        <v>7.0</v>
      </c>
      <c r="P5" s="1">
        <f t="shared" si="4"/>
        <v>0</v>
      </c>
      <c r="Q5" s="6">
        <f t="shared" si="5"/>
        <v>0.8868585849</v>
      </c>
      <c r="R5" s="1"/>
      <c r="S5" s="1">
        <f>'e20'!S5+'e19'!S5+'e18'!S5+'e17'!S5+'e16'!S5+'e15'!S5+'e14'!S5+'e13'!S5+'e12'!S5+'e11'!S5+'e10'!S5+'e9'!S5+'e8'!S5+'e7'!S5+'e6'!S5+'e5'!S5+'e4'!S5+'e3'!S5+'e2'!S5+'e1'!S5</f>
        <v>0</v>
      </c>
      <c r="T5" s="1">
        <f>'e20'!T5+'e19'!T5+'e18'!T5+'e17'!T5+'e16'!T5+'e15'!T5+'e14'!T5+'e13'!T5+'e12'!T5+'e11'!T5+'e10'!T5+'e9'!T5+'e8'!T5+'e7'!T5+'e6'!T5+'e5'!T5+'e4'!T5+'e3'!T5+'e2'!T5+'e1'!T5</f>
        <v>0</v>
      </c>
      <c r="U5" s="1">
        <f>'e20'!U5+'e19'!U5+'e18'!U5+'e17'!U5+'e16'!U5+'e15'!U5+'e14'!U5+'e13'!U5+'e12'!U5+'e11'!U5+'e10'!U5+'e9'!U5+'e8'!U5+'e7'!U5+'e6'!U5+'e5'!U5+'e4'!U5+'e3'!U5+'e2'!U5+'e1'!U5</f>
        <v>0</v>
      </c>
      <c r="V5" s="1">
        <f>'e20'!V5+'e19'!V5+'e18'!V5+'e17'!V5+'e16'!V5+'e15'!V5+'e14'!V5+'e13'!V5+'e12'!V5+'e11'!V5+'e10'!V5+'e9'!V5+'e8'!V5+'e7'!V5+'e6'!V5+'e5'!V5+'e4'!V5+'e3'!V5+'e2'!V5+'e1'!V5</f>
        <v>0</v>
      </c>
      <c r="W5" s="1">
        <f t="shared" ref="W5:X5" si="8">S5+U5</f>
        <v>0</v>
      </c>
      <c r="X5" s="1">
        <f t="shared" si="8"/>
        <v>0</v>
      </c>
      <c r="Y5" s="1"/>
      <c r="Z5" s="1"/>
      <c r="AA5" s="1"/>
      <c r="AB5" s="1"/>
      <c r="AC5" s="1"/>
      <c r="AD5" s="1"/>
      <c r="AE5" s="1"/>
      <c r="AF5" s="1"/>
      <c r="AG5" s="1"/>
    </row>
    <row r="6" ht="12.0" customHeight="1">
      <c r="A6" s="3" t="s">
        <v>25</v>
      </c>
      <c r="B6" s="1"/>
      <c r="C6" s="4">
        <f>'e20'!B6+'e19'!B6+'e18'!B6+'e17'!B6+'e16'!B6+'e15'!B6+'e14'!B6+'e13'!B6+'e12'!B6+'e11'!B6+'e10'!B6+'e9'!B6+'e8'!B6+'e7'!B6+'e6'!B6+'e5'!B6+'e4'!B6+'e3'!B6+'e2'!B6+'e1'!B6</f>
        <v>0.5</v>
      </c>
      <c r="D6" s="4">
        <f>'e20'!C6+'e19'!C6+'e18'!C6+'e17'!C6+'e16'!C6+'e15'!C6+'e14'!C6+'e13'!C6+'e12'!C6+'e11'!C6+'e10'!C6+'e9'!C6+'e8'!C6+'e7'!C6+'e6'!C6+'e5'!C6+'e4'!C6+'e3'!C6+'e2'!C6+'e1'!C6</f>
        <v>1</v>
      </c>
      <c r="E6" s="4">
        <f t="shared" si="2"/>
        <v>0.5</v>
      </c>
      <c r="F6" s="1">
        <f>'e20'!D6+'e19'!D6+'e18'!D6+'e17'!D6+'e16'!D6+'e15'!D6+'e14'!D6+'e13'!D6+'e12'!D6+'e11'!D6+'e10'!D6+'e9'!D6+'e8'!D6+'e7'!D6+'e6'!D6+'e5'!D6+'e4'!D6+'e3'!D6+'e2'!D6+'e1'!D6</f>
        <v>0</v>
      </c>
      <c r="G6" s="5">
        <f>'e20'!F6+'e19'!F6+'e18'!F6+'e17'!F6+'e16'!F6+'e15'!F6+'e14'!F6+'e13'!F6+'e12'!F6+'e11'!F6+'e10'!F6+'e9'!F6+'e8'!F6+'e7'!F6+'e6'!F6+'e5'!F6+'e4'!F6+'e3'!F6+'e2'!F6+'e1'!F6</f>
        <v>0</v>
      </c>
      <c r="H6" s="5">
        <f>'e20'!G6+'e19'!G6+'e18'!G6+'e17'!G6+'e16'!G6+'e15'!G6+'e14'!G6+'e13'!G6+'e12'!G6+'e11'!G6+'e10'!G6+'e9'!G6+'e8'!G6+'e7'!G6+'e6'!G6+'e5'!G6+'e4'!G6+'e3'!G6+'e2'!G6+'e1'!G6</f>
        <v>7</v>
      </c>
      <c r="I6" s="5">
        <f>'e20'!H6+'e19'!H6+'e18'!H6+'e17'!H6+'e16'!H6+'e15'!H6+'e14'!H6+'e13'!H6+'e12'!H6+'e11'!H6+'e10'!H6+'e9'!H6+'e8'!H6+'e7'!H6+'e6'!H6+'e5'!H6+'e4'!H6+'e3'!H6+'e2'!H6+'e1'!H6</f>
        <v>8</v>
      </c>
      <c r="J6" s="5">
        <f>'e20'!I6+'e19'!I6+'e18'!I6+'e17'!I6+'e16'!I6+'e15'!I6+'e14'!I6+'e13'!I6+'e12'!I6+'e11'!I6+'e10'!I6+'e9'!I6+'e8'!I6+'e7'!I6+'e6'!I6+'e5'!I6+'e4'!I6+'e3'!I6+'e2'!I6+'e1'!I6</f>
        <v>1</v>
      </c>
      <c r="K6" s="4">
        <f t="shared" si="3"/>
        <v>-0.875</v>
      </c>
      <c r="L6" s="5">
        <f>'e20'!J6+'e19'!J6+'e18'!J6+'e17'!J6+'e16'!J6+'e15'!J6+'e14'!J6+'e13'!J6+'e12'!J6+'e11'!J6+'e10'!J6+'e9'!J6+'e8'!J6+'e7'!J6+'e6'!J6+'e5'!J6+'e4'!J6+'e3'!J6+'e2'!J6+'e1'!J6</f>
        <v>0</v>
      </c>
      <c r="M6" s="1"/>
      <c r="N6" s="5">
        <f>SUM('e1'!L6,'e2'!L6,'e3'!L6,'e4'!L6,'e5'!L6,'e6'!L6,'e7'!L6,'e8'!L6,'e9'!L6,'e10'!L6,'e11'!L6,'e12'!L6,'e13'!L6,'e14'!L6)</f>
        <v>0</v>
      </c>
      <c r="O6" s="1">
        <v>7.0</v>
      </c>
      <c r="P6" s="1">
        <f t="shared" si="4"/>
        <v>0</v>
      </c>
      <c r="Q6" s="6">
        <f t="shared" si="5"/>
        <v>-0.375</v>
      </c>
      <c r="R6" s="1"/>
      <c r="S6" s="1">
        <f>'e20'!S6+'e19'!S6+'e18'!S6+'e17'!S6+'e16'!S6+'e15'!S6+'e14'!S6+'e13'!S6+'e12'!S6+'e11'!S6+'e10'!S6+'e9'!S6+'e8'!S6+'e7'!S6+'e6'!S6+'e5'!S6+'e4'!S6+'e3'!S6+'e2'!S6+'e1'!S6</f>
        <v>0</v>
      </c>
      <c r="T6" s="1">
        <f>'e20'!T6+'e19'!T6+'e18'!T6+'e17'!T6+'e16'!T6+'e15'!T6+'e14'!T6+'e13'!T6+'e12'!T6+'e11'!T6+'e10'!T6+'e9'!T6+'e8'!T6+'e7'!T6+'e6'!T6+'e5'!T6+'e4'!T6+'e3'!T6+'e2'!T6+'e1'!T6</f>
        <v>0</v>
      </c>
      <c r="U6" s="1">
        <f>'e20'!U6+'e19'!U6+'e18'!U6+'e17'!U6+'e16'!U6+'e15'!U6+'e14'!U6+'e13'!U6+'e12'!U6+'e11'!U6+'e10'!U6+'e9'!U6+'e8'!U6+'e7'!U6+'e6'!U6+'e5'!U6+'e4'!U6+'e3'!U6+'e2'!U6+'e1'!U6</f>
        <v>0</v>
      </c>
      <c r="V6" s="1">
        <f>'e20'!V6+'e19'!V6+'e18'!V6+'e17'!V6+'e16'!V6+'e15'!V6+'e14'!V6+'e13'!V6+'e12'!V6+'e11'!V6+'e10'!V6+'e9'!V6+'e8'!V6+'e7'!V6+'e6'!V6+'e5'!V6+'e4'!V6+'e3'!V6+'e2'!V6+'e1'!V6</f>
        <v>0</v>
      </c>
      <c r="W6" s="1">
        <f t="shared" ref="W6:X6" si="9">S6+U6</f>
        <v>0</v>
      </c>
      <c r="X6" s="1">
        <f t="shared" si="9"/>
        <v>0</v>
      </c>
      <c r="Y6" s="1"/>
      <c r="Z6" s="1"/>
      <c r="AA6" s="1"/>
      <c r="AB6" s="1"/>
      <c r="AC6" s="1"/>
      <c r="AD6" s="1"/>
      <c r="AE6" s="1"/>
      <c r="AF6" s="1"/>
      <c r="AG6" s="1"/>
    </row>
    <row r="7" ht="12.0" customHeight="1">
      <c r="A7" s="3" t="s">
        <v>26</v>
      </c>
      <c r="B7" s="1"/>
      <c r="C7" s="4">
        <f>'e20'!B7+'e19'!B7+'e18'!B7+'e17'!B7+'e16'!B7+'e15'!B7+'e14'!B7+'e13'!B7+'e12'!B7+'e11'!B7+'e10'!B7+'e9'!B7+'e8'!B7+'e7'!B7+'e6'!B7+'e5'!B7+'e4'!B7+'e3'!B7+'e2'!B7+'e1'!B7</f>
        <v>0.5</v>
      </c>
      <c r="D7" s="4">
        <f>'e20'!C7+'e19'!C7+'e18'!C7+'e17'!C7+'e16'!C7+'e15'!C7+'e14'!C7+'e13'!C7+'e12'!C7+'e11'!C7+'e10'!C7+'e9'!C7+'e8'!C7+'e7'!C7+'e6'!C7+'e5'!C7+'e4'!C7+'e3'!C7+'e2'!C7+'e1'!C7</f>
        <v>1.55952381</v>
      </c>
      <c r="E7" s="4">
        <f t="shared" si="2"/>
        <v>0.320610687</v>
      </c>
      <c r="F7" s="1">
        <f>'e20'!D7+'e19'!D7+'e18'!D7+'e17'!D7+'e16'!D7+'e15'!D7+'e14'!D7+'e13'!D7+'e12'!D7+'e11'!D7+'e10'!D7+'e9'!D7+'e8'!D7+'e7'!D7+'e6'!D7+'e5'!D7+'e4'!D7+'e3'!D7+'e2'!D7+'e1'!D7</f>
        <v>0</v>
      </c>
      <c r="G7" s="5">
        <f>'e20'!F7+'e19'!F7+'e18'!F7+'e17'!F7+'e16'!F7+'e15'!F7+'e14'!F7+'e13'!F7+'e12'!F7+'e11'!F7+'e10'!F7+'e9'!F7+'e8'!F7+'e7'!F7+'e6'!F7+'e5'!F7+'e4'!F7+'e3'!F7+'e2'!F7+'e1'!F7</f>
        <v>2</v>
      </c>
      <c r="H7" s="5">
        <f>'e20'!G7+'e19'!G7+'e18'!G7+'e17'!G7+'e16'!G7+'e15'!G7+'e14'!G7+'e13'!G7+'e12'!G7+'e11'!G7+'e10'!G7+'e9'!G7+'e8'!G7+'e7'!G7+'e6'!G7+'e5'!G7+'e4'!G7+'e3'!G7+'e2'!G7+'e1'!G7</f>
        <v>4</v>
      </c>
      <c r="I7" s="5">
        <f>'e20'!H7+'e19'!H7+'e18'!H7+'e17'!H7+'e16'!H7+'e15'!H7+'e14'!H7+'e13'!H7+'e12'!H7+'e11'!H7+'e10'!H7+'e9'!H7+'e8'!H7+'e7'!H7+'e6'!H7+'e5'!H7+'e4'!H7+'e3'!H7+'e2'!H7+'e1'!H7</f>
        <v>21</v>
      </c>
      <c r="J7" s="5">
        <f>'e20'!I7+'e19'!I7+'e18'!I7+'e17'!I7+'e16'!I7+'e15'!I7+'e14'!I7+'e13'!I7+'e12'!I7+'e11'!I7+'e10'!I7+'e9'!I7+'e8'!I7+'e7'!I7+'e6'!I7+'e5'!I7+'e4'!I7+'e3'!I7+'e2'!I7+'e1'!I7</f>
        <v>3</v>
      </c>
      <c r="K7" s="4">
        <f t="shared" si="3"/>
        <v>0.6031746032</v>
      </c>
      <c r="L7" s="5">
        <f>'e20'!J7+'e19'!J7+'e18'!J7+'e17'!J7+'e16'!J7+'e15'!J7+'e14'!J7+'e13'!J7+'e12'!J7+'e11'!J7+'e10'!J7+'e9'!J7+'e8'!J7+'e7'!J7+'e6'!J7+'e5'!J7+'e4'!J7+'e3'!J7+'e2'!J7+'e1'!J7</f>
        <v>1</v>
      </c>
      <c r="M7" s="1"/>
      <c r="N7" s="5">
        <f>SUM('e1'!L7,'e2'!L7,'e3'!L7,'e4'!L7,'e5'!L7,'e6'!L7,'e7'!L7,'e8'!L7,'e9'!L7,'e10'!L7,'e11'!L7,'e12'!L7,'e13'!L7,'e14'!L7)</f>
        <v>0</v>
      </c>
      <c r="O7" s="1">
        <v>7.0</v>
      </c>
      <c r="P7" s="1">
        <f t="shared" si="4"/>
        <v>0</v>
      </c>
      <c r="Q7" s="6">
        <f t="shared" si="5"/>
        <v>0.9237852902</v>
      </c>
      <c r="R7" s="1"/>
      <c r="S7" s="1">
        <f>'e20'!S7+'e19'!S7+'e18'!S7+'e17'!S7+'e16'!S7+'e15'!S7+'e14'!S7+'e13'!S7+'e12'!S7+'e11'!S7+'e10'!S7+'e9'!S7+'e8'!S7+'e7'!S7+'e6'!S7+'e5'!S7+'e4'!S7+'e3'!S7+'e2'!S7+'e1'!S7</f>
        <v>0</v>
      </c>
      <c r="T7" s="1">
        <f>'e20'!T7+'e19'!T7+'e18'!T7+'e17'!T7+'e16'!T7+'e15'!T7+'e14'!T7+'e13'!T7+'e12'!T7+'e11'!T7+'e10'!T7+'e9'!T7+'e8'!T7+'e7'!T7+'e6'!T7+'e5'!T7+'e4'!T7+'e3'!T7+'e2'!T7+'e1'!T7</f>
        <v>0</v>
      </c>
      <c r="U7" s="1">
        <f>'e20'!U7+'e19'!U7+'e18'!U7+'e17'!U7+'e16'!U7+'e15'!U7+'e14'!U7+'e13'!U7+'e12'!U7+'e11'!U7+'e10'!U7+'e9'!U7+'e8'!U7+'e7'!U7+'e6'!U7+'e5'!U7+'e4'!U7+'e3'!U7+'e2'!U7+'e1'!U7</f>
        <v>0</v>
      </c>
      <c r="V7" s="1">
        <f>'e20'!V7+'e19'!V7+'e18'!V7+'e17'!V7+'e16'!V7+'e15'!V7+'e14'!V7+'e13'!V7+'e12'!V7+'e11'!V7+'e10'!V7+'e9'!V7+'e8'!V7+'e7'!V7+'e6'!V7+'e5'!V7+'e4'!V7+'e3'!V7+'e2'!V7+'e1'!V7</f>
        <v>0</v>
      </c>
      <c r="W7" s="1">
        <f t="shared" ref="W7:X7" si="10">S7+U7</f>
        <v>0</v>
      </c>
      <c r="X7" s="1">
        <f t="shared" si="10"/>
        <v>0</v>
      </c>
      <c r="Y7" s="1"/>
      <c r="Z7" s="1"/>
      <c r="AA7" s="1"/>
      <c r="AB7" s="1"/>
      <c r="AC7" s="1"/>
      <c r="AD7" s="1"/>
      <c r="AE7" s="1"/>
      <c r="AF7" s="1"/>
      <c r="AG7" s="1"/>
    </row>
    <row r="8" ht="12.0" customHeight="1">
      <c r="A8" s="7" t="s">
        <v>27</v>
      </c>
      <c r="B8" s="1"/>
      <c r="C8" s="4">
        <f>'e20'!B8+'e19'!B8+'e18'!B8+'e17'!B8+'e16'!B8+'e15'!B8+'e14'!B8+'e13'!B8+'e12'!B8+'e11'!B8+'e10'!B8+'e9'!B8+'e8'!B8+'e7'!B8+'e6'!B8+'e5'!B8+'e4'!B8+'e3'!B8+'e2'!B8+'e1'!B8</f>
        <v>2.50952381</v>
      </c>
      <c r="D8" s="4">
        <f>'e20'!C8+'e19'!C8+'e18'!C8+'e17'!C8+'e16'!C8+'e15'!C8+'e14'!C8+'e13'!C8+'e12'!C8+'e11'!C8+'e10'!C8+'e9'!C8+'e8'!C8+'e7'!C8+'e6'!C8+'e5'!C8+'e4'!C8+'e3'!C8+'e2'!C8+'e1'!C8</f>
        <v>8.15952381</v>
      </c>
      <c r="E8" s="4">
        <f t="shared" si="2"/>
        <v>0.3075576306</v>
      </c>
      <c r="F8" s="1">
        <f>'e20'!D8+'e19'!D8+'e18'!D8+'e17'!D8+'e16'!D8+'e15'!D8+'e14'!D8+'e13'!D8+'e12'!D8+'e11'!D8+'e10'!D8+'e9'!D8+'e8'!D8+'e7'!D8+'e6'!D8+'e5'!D8+'e4'!D8+'e3'!D8+'e2'!D8+'e1'!D8</f>
        <v>1</v>
      </c>
      <c r="G8" s="5">
        <f>'e20'!F8+'e19'!F8+'e18'!F8+'e17'!F8+'e16'!F8+'e15'!F8+'e14'!F8+'e13'!F8+'e12'!F8+'e11'!F8+'e10'!F8+'e9'!F8+'e8'!F8+'e7'!F8+'e6'!F8+'e5'!F8+'e4'!F8+'e3'!F8+'e2'!F8+'e1'!F8</f>
        <v>3</v>
      </c>
      <c r="H8" s="5">
        <f>'e20'!G8+'e19'!G8+'e18'!G8+'e17'!G8+'e16'!G8+'e15'!G8+'e14'!G8+'e13'!G8+'e12'!G8+'e11'!G8+'e10'!G8+'e9'!G8+'e8'!G8+'e7'!G8+'e6'!G8+'e5'!G8+'e4'!G8+'e3'!G8+'e2'!G8+'e1'!G8</f>
        <v>9</v>
      </c>
      <c r="I8" s="5">
        <f>'e20'!H8+'e19'!H8+'e18'!H8+'e17'!H8+'e16'!H8+'e15'!H8+'e14'!H8+'e13'!H8+'e12'!H8+'e11'!H8+'e10'!H8+'e9'!H8+'e8'!H8+'e7'!H8+'e6'!H8+'e5'!H8+'e4'!H8+'e3'!H8+'e2'!H8+'e1'!H8</f>
        <v>47</v>
      </c>
      <c r="J8" s="5">
        <f>'e20'!I8+'e19'!I8+'e18'!I8+'e17'!I8+'e16'!I8+'e15'!I8+'e14'!I8+'e13'!I8+'e12'!I8+'e11'!I8+'e10'!I8+'e9'!I8+'e8'!I8+'e7'!I8+'e6'!I8+'e5'!I8+'e4'!I8+'e3'!I8+'e2'!I8+'e1'!I8</f>
        <v>6</v>
      </c>
      <c r="K8" s="4">
        <f t="shared" si="3"/>
        <v>0.4680851064</v>
      </c>
      <c r="L8" s="5">
        <f>'e20'!J8+'e19'!J8+'e18'!J8+'e17'!J8+'e16'!J8+'e15'!J8+'e14'!J8+'e13'!J8+'e12'!J8+'e11'!J8+'e10'!J8+'e9'!J8+'e8'!J8+'e7'!J8+'e6'!J8+'e5'!J8+'e4'!J8+'e3'!J8+'e2'!J8+'e1'!J8</f>
        <v>4</v>
      </c>
      <c r="M8" s="1"/>
      <c r="N8" s="5">
        <f>SUM('e1'!L8,'e2'!L8,'e3'!L8,'e4'!L8,'e5'!L8,'e6'!L8,'e7'!L8,'e8'!L8,'e9'!L8,'e10'!L8,'e11'!L8,'e12'!L8,'e13'!L8,'e14'!L8)</f>
        <v>0</v>
      </c>
      <c r="O8" s="1">
        <v>7.0</v>
      </c>
      <c r="P8" s="1">
        <f t="shared" si="4"/>
        <v>0</v>
      </c>
      <c r="Q8" s="6">
        <f t="shared" si="5"/>
        <v>0.775642737</v>
      </c>
      <c r="R8" s="1"/>
      <c r="S8" s="1">
        <f>'e20'!S8+'e19'!S8+'e18'!S8+'e17'!S8+'e16'!S8+'e15'!S8+'e14'!S8+'e13'!S8+'e12'!S8+'e11'!S8+'e10'!S8+'e9'!S8+'e8'!S8+'e7'!S8+'e6'!S8+'e5'!S8+'e4'!S8+'e3'!S8+'e2'!S8+'e1'!S8</f>
        <v>2</v>
      </c>
      <c r="T8" s="1">
        <f>'e20'!T8+'e19'!T8+'e18'!T8+'e17'!T8+'e16'!T8+'e15'!T8+'e14'!T8+'e13'!T8+'e12'!T8+'e11'!T8+'e10'!T8+'e9'!T8+'e8'!T8+'e7'!T8+'e6'!T8+'e5'!T8+'e4'!T8+'e3'!T8+'e2'!T8+'e1'!T8</f>
        <v>0</v>
      </c>
      <c r="U8" s="1">
        <f>'e20'!U8+'e19'!U8+'e18'!U8+'e17'!U8+'e16'!U8+'e15'!U8+'e14'!U8+'e13'!U8+'e12'!U8+'e11'!U8+'e10'!U8+'e9'!U8+'e8'!U8+'e7'!U8+'e6'!U8+'e5'!U8+'e4'!U8+'e3'!U8+'e2'!U8+'e1'!U8</f>
        <v>5</v>
      </c>
      <c r="V8" s="1">
        <f>'e20'!V8+'e19'!V8+'e18'!V8+'e17'!V8+'e16'!V8+'e15'!V8+'e14'!V8+'e13'!V8+'e12'!V8+'e11'!V8+'e10'!V8+'e9'!V8+'e8'!V8+'e7'!V8+'e6'!V8+'e5'!V8+'e4'!V8+'e3'!V8+'e2'!V8+'e1'!V8</f>
        <v>1</v>
      </c>
      <c r="W8" s="1">
        <f t="shared" ref="W8:X8" si="11">S8+U8</f>
        <v>7</v>
      </c>
      <c r="X8" s="1">
        <f t="shared" si="11"/>
        <v>1</v>
      </c>
      <c r="Y8" s="1"/>
      <c r="Z8" s="1"/>
      <c r="AA8" s="1"/>
      <c r="AB8" s="1"/>
      <c r="AC8" s="1"/>
      <c r="AD8" s="1"/>
      <c r="AE8" s="1"/>
      <c r="AF8" s="1"/>
      <c r="AG8" s="1"/>
    </row>
    <row r="9" ht="12.0" customHeight="1">
      <c r="A9" s="7" t="s">
        <v>28</v>
      </c>
      <c r="B9" s="1"/>
      <c r="C9" s="4">
        <f>'e20'!B9+'e19'!B9+'e18'!B9+'e17'!B9+'e16'!B9+'e15'!B9+'e14'!B9+'e13'!B9+'e12'!B9+'e11'!B9+'e10'!B9+'e9'!B9+'e8'!B9+'e7'!B9+'e6'!B9+'e5'!B9+'e4'!B9+'e3'!B9+'e2'!B9+'e1'!B9</f>
        <v>0.7595238095</v>
      </c>
      <c r="D9" s="4">
        <f>'e20'!C9+'e19'!C9+'e18'!C9+'e17'!C9+'e16'!C9+'e15'!C9+'e14'!C9+'e13'!C9+'e12'!C9+'e11'!C9+'e10'!C9+'e9'!C9+'e8'!C9+'e7'!C9+'e6'!C9+'e5'!C9+'e4'!C9+'e3'!C9+'e2'!C9+'e1'!C9</f>
        <v>4.15952381</v>
      </c>
      <c r="E9" s="4">
        <f t="shared" si="2"/>
        <v>0.1825987407</v>
      </c>
      <c r="F9" s="1">
        <f>'e20'!D9+'e19'!D9+'e18'!D9+'e17'!D9+'e16'!D9+'e15'!D9+'e14'!D9+'e13'!D9+'e12'!D9+'e11'!D9+'e10'!D9+'e9'!D9+'e8'!D9+'e7'!D9+'e6'!D9+'e5'!D9+'e4'!D9+'e3'!D9+'e2'!D9+'e1'!D9</f>
        <v>0</v>
      </c>
      <c r="G9" s="5">
        <f>'e20'!F9+'e19'!F9+'e18'!F9+'e17'!F9+'e16'!F9+'e15'!F9+'e14'!F9+'e13'!F9+'e12'!F9+'e11'!F9+'e10'!F9+'e9'!F9+'e8'!F9+'e7'!F9+'e6'!F9+'e5'!F9+'e4'!F9+'e3'!F9+'e2'!F9+'e1'!F9</f>
        <v>2</v>
      </c>
      <c r="H9" s="5">
        <f>'e20'!G9+'e19'!G9+'e18'!G9+'e17'!G9+'e16'!G9+'e15'!G9+'e14'!G9+'e13'!G9+'e12'!G9+'e11'!G9+'e10'!G9+'e9'!G9+'e8'!G9+'e7'!G9+'e6'!G9+'e5'!G9+'e4'!G9+'e3'!G9+'e2'!G9+'e1'!G9</f>
        <v>6</v>
      </c>
      <c r="I9" s="5">
        <f>'e20'!H9+'e19'!H9+'e18'!H9+'e17'!H9+'e16'!H9+'e15'!H9+'e14'!H9+'e13'!H9+'e12'!H9+'e11'!H9+'e10'!H9+'e9'!H9+'e8'!H9+'e7'!H9+'e6'!H9+'e5'!H9+'e4'!H9+'e3'!H9+'e2'!H9+'e1'!H9</f>
        <v>23</v>
      </c>
      <c r="J9" s="5">
        <f>'e20'!I9+'e19'!I9+'e18'!I9+'e17'!I9+'e16'!I9+'e15'!I9+'e14'!I9+'e13'!I9+'e12'!I9+'e11'!I9+'e10'!I9+'e9'!I9+'e8'!I9+'e7'!I9+'e6'!I9+'e5'!I9+'e4'!I9+'e3'!I9+'e2'!I9+'e1'!I9</f>
        <v>3</v>
      </c>
      <c r="K9" s="4">
        <f t="shared" si="3"/>
        <v>0.5797101449</v>
      </c>
      <c r="L9" s="5">
        <f>'e20'!J9+'e19'!J9+'e18'!J9+'e17'!J9+'e16'!J9+'e15'!J9+'e14'!J9+'e13'!J9+'e12'!J9+'e11'!J9+'e10'!J9+'e9'!J9+'e8'!J9+'e7'!J9+'e6'!J9+'e5'!J9+'e4'!J9+'e3'!J9+'e2'!J9+'e1'!J9</f>
        <v>2</v>
      </c>
      <c r="M9" s="1"/>
      <c r="N9" s="5">
        <f>SUM('e1'!L9,'e2'!L9,'e3'!L9,'e4'!L9,'e5'!L9,'e6'!L9,'e7'!L9,'e8'!L9,'e9'!L9,'e10'!L9,'e11'!L9,'e12'!L9,'e13'!L9,'e14'!L9)</f>
        <v>0</v>
      </c>
      <c r="O9" s="1">
        <v>7.0</v>
      </c>
      <c r="P9" s="1">
        <f t="shared" si="4"/>
        <v>0</v>
      </c>
      <c r="Q9" s="6">
        <f t="shared" si="5"/>
        <v>0.7623088856</v>
      </c>
      <c r="R9" s="1"/>
      <c r="S9" s="1">
        <f>'e20'!S9+'e19'!S9+'e18'!S9+'e17'!S9+'e16'!S9+'e15'!S9+'e14'!S9+'e13'!S9+'e12'!S9+'e11'!S9+'e10'!S9+'e9'!S9+'e8'!S9+'e7'!S9+'e6'!S9+'e5'!S9+'e4'!S9+'e3'!S9+'e2'!S9+'e1'!S9</f>
        <v>1</v>
      </c>
      <c r="T9" s="1">
        <f>'e20'!T9+'e19'!T9+'e18'!T9+'e17'!T9+'e16'!T9+'e15'!T9+'e14'!T9+'e13'!T9+'e12'!T9+'e11'!T9+'e10'!T9+'e9'!T9+'e8'!T9+'e7'!T9+'e6'!T9+'e5'!T9+'e4'!T9+'e3'!T9+'e2'!T9+'e1'!T9</f>
        <v>0</v>
      </c>
      <c r="U9" s="1">
        <f>'e20'!U9+'e19'!U9+'e18'!U9+'e17'!U9+'e16'!U9+'e15'!U9+'e14'!U9+'e13'!U9+'e12'!U9+'e11'!U9+'e10'!U9+'e9'!U9+'e8'!U9+'e7'!U9+'e6'!U9+'e5'!U9+'e4'!U9+'e3'!U9+'e2'!U9+'e1'!U9</f>
        <v>1</v>
      </c>
      <c r="V9" s="1">
        <f>'e20'!V9+'e19'!V9+'e18'!V9+'e17'!V9+'e16'!V9+'e15'!V9+'e14'!V9+'e13'!V9+'e12'!V9+'e11'!V9+'e10'!V9+'e9'!V9+'e8'!V9+'e7'!V9+'e6'!V9+'e5'!V9+'e4'!V9+'e3'!V9+'e2'!V9+'e1'!V9</f>
        <v>0</v>
      </c>
      <c r="W9" s="1">
        <f t="shared" ref="W9:X9" si="12">S9+U9</f>
        <v>2</v>
      </c>
      <c r="X9" s="1">
        <f t="shared" si="12"/>
        <v>0</v>
      </c>
      <c r="Y9" s="1"/>
      <c r="Z9" s="1"/>
      <c r="AA9" s="1"/>
      <c r="AB9" s="1"/>
      <c r="AC9" s="1"/>
      <c r="AD9" s="1"/>
      <c r="AE9" s="1"/>
      <c r="AF9" s="1"/>
      <c r="AG9" s="1"/>
    </row>
    <row r="10" ht="12.0" customHeight="1">
      <c r="A10" s="3" t="s">
        <v>29</v>
      </c>
      <c r="B10" s="1"/>
      <c r="C10" s="4">
        <f>'e20'!B10+'e19'!B10+'e18'!B10+'e17'!B10+'e16'!B10+'e15'!B10+'e14'!B10+'e13'!B10+'e12'!B10+'e11'!B10+'e10'!B10+'e9'!B10+'e8'!B10+'e7'!B10+'e6'!B10+'e5'!B10+'e4'!B10+'e3'!B10+'e2'!B10+'e1'!B10</f>
        <v>0.2</v>
      </c>
      <c r="D10" s="4">
        <f>'e20'!C10+'e19'!C10+'e18'!C10+'e17'!C10+'e16'!C10+'e15'!C10+'e14'!C10+'e13'!C10+'e12'!C10+'e11'!C10+'e10'!C10+'e9'!C10+'e8'!C10+'e7'!C10+'e6'!C10+'e5'!C10+'e4'!C10+'e3'!C10+'e2'!C10+'e1'!C10</f>
        <v>0.7595238095</v>
      </c>
      <c r="E10" s="4">
        <f t="shared" si="2"/>
        <v>0.263322884</v>
      </c>
      <c r="F10" s="1">
        <f>'e20'!D10+'e19'!D10+'e18'!D10+'e17'!D10+'e16'!D10+'e15'!D10+'e14'!D10+'e13'!D10+'e12'!D10+'e11'!D10+'e10'!D10+'e9'!D10+'e8'!D10+'e7'!D10+'e6'!D10+'e5'!D10+'e4'!D10+'e3'!D10+'e2'!D10+'e1'!D10</f>
        <v>0</v>
      </c>
      <c r="G10" s="5">
        <f>'e20'!F10+'e19'!F10+'e18'!F10+'e17'!F10+'e16'!F10+'e15'!F10+'e14'!F10+'e13'!F10+'e12'!F10+'e11'!F10+'e10'!F10+'e9'!F10+'e8'!F10+'e7'!F10+'e6'!F10+'e5'!F10+'e4'!F10+'e3'!F10+'e2'!F10+'e1'!F10</f>
        <v>1</v>
      </c>
      <c r="H10" s="5">
        <f>'e20'!G10+'e19'!G10+'e18'!G10+'e17'!G10+'e16'!G10+'e15'!G10+'e14'!G10+'e13'!G10+'e12'!G10+'e11'!G10+'e10'!G10+'e9'!G10+'e8'!G10+'e7'!G10+'e6'!G10+'e5'!G10+'e4'!G10+'e3'!G10+'e2'!G10+'e1'!G10</f>
        <v>6</v>
      </c>
      <c r="I10" s="5">
        <f>'e20'!H10+'e19'!H10+'e18'!H10+'e17'!H10+'e16'!H10+'e15'!H10+'e14'!H10+'e13'!H10+'e12'!H10+'e11'!H10+'e10'!H10+'e9'!H10+'e8'!H10+'e7'!H10+'e6'!H10+'e5'!H10+'e4'!H10+'e3'!H10+'e2'!H10+'e1'!H10</f>
        <v>26</v>
      </c>
      <c r="J10" s="5">
        <f>'e20'!I10+'e19'!I10+'e18'!I10+'e17'!I10+'e16'!I10+'e15'!I10+'e14'!I10+'e13'!I10+'e12'!I10+'e11'!I10+'e10'!I10+'e9'!I10+'e8'!I10+'e7'!I10+'e6'!I10+'e5'!I10+'e4'!I10+'e3'!I10+'e2'!I10+'e1'!I10</f>
        <v>4</v>
      </c>
      <c r="K10" s="4">
        <f t="shared" si="3"/>
        <v>0.1923076923</v>
      </c>
      <c r="L10" s="5">
        <f>'e20'!J10+'e19'!J10+'e18'!J10+'e17'!J10+'e16'!J10+'e15'!J10+'e14'!J10+'e13'!J10+'e12'!J10+'e11'!J10+'e10'!J10+'e9'!J10+'e8'!J10+'e7'!J10+'e6'!J10+'e5'!J10+'e4'!J10+'e3'!J10+'e2'!J10+'e1'!J10</f>
        <v>2</v>
      </c>
      <c r="M10" s="1"/>
      <c r="N10" s="5">
        <f>SUM('e1'!L10,'e2'!L10,'e3'!L10,'e4'!L10,'e5'!L10,'e6'!L10,'e7'!L10,'e8'!L10,'e9'!L10,'e10'!L10,'e11'!L10,'e12'!L10,'e13'!L10,'e14'!L10)</f>
        <v>0</v>
      </c>
      <c r="O10" s="1">
        <v>7.0</v>
      </c>
      <c r="P10" s="1">
        <f t="shared" si="4"/>
        <v>0</v>
      </c>
      <c r="Q10" s="6">
        <f t="shared" si="5"/>
        <v>0.4556305763</v>
      </c>
      <c r="R10" s="1"/>
      <c r="S10" s="1">
        <f>'e20'!S10+'e19'!S10+'e18'!S10+'e17'!S10+'e16'!S10+'e15'!S10+'e14'!S10+'e13'!S10+'e12'!S10+'e11'!S10+'e10'!S10+'e9'!S10+'e8'!S10+'e7'!S10+'e6'!S10+'e5'!S10+'e4'!S10+'e3'!S10+'e2'!S10+'e1'!S10</f>
        <v>0</v>
      </c>
      <c r="T10" s="1">
        <f>'e20'!T10+'e19'!T10+'e18'!T10+'e17'!T10+'e16'!T10+'e15'!T10+'e14'!T10+'e13'!T10+'e12'!T10+'e11'!T10+'e10'!T10+'e9'!T10+'e8'!T10+'e7'!T10+'e6'!T10+'e5'!T10+'e4'!T10+'e3'!T10+'e2'!T10+'e1'!T10</f>
        <v>0</v>
      </c>
      <c r="U10" s="1">
        <f>'e20'!U10+'e19'!U10+'e18'!U10+'e17'!U10+'e16'!U10+'e15'!U10+'e14'!U10+'e13'!U10+'e12'!U10+'e11'!U10+'e10'!U10+'e9'!U10+'e8'!U10+'e7'!U10+'e6'!U10+'e5'!U10+'e4'!U10+'e3'!U10+'e2'!U10+'e1'!U10</f>
        <v>0</v>
      </c>
      <c r="V10" s="1">
        <f>'e20'!V10+'e19'!V10+'e18'!V10+'e17'!V10+'e16'!V10+'e15'!V10+'e14'!V10+'e13'!V10+'e12'!V10+'e11'!V10+'e10'!V10+'e9'!V10+'e8'!V10+'e7'!V10+'e6'!V10+'e5'!V10+'e4'!V10+'e3'!V10+'e2'!V10+'e1'!V10</f>
        <v>0</v>
      </c>
      <c r="W10" s="1">
        <f t="shared" ref="W10:X10" si="13">S10+U10</f>
        <v>0</v>
      </c>
      <c r="X10" s="1">
        <f t="shared" si="13"/>
        <v>0</v>
      </c>
      <c r="Y10" s="1"/>
      <c r="Z10" s="1"/>
      <c r="AA10" s="1"/>
      <c r="AB10" s="1"/>
      <c r="AC10" s="1"/>
      <c r="AD10" s="1"/>
      <c r="AE10" s="1"/>
      <c r="AF10" s="1"/>
      <c r="AG10" s="1"/>
    </row>
    <row r="11" ht="12.0" customHeight="1">
      <c r="A11" s="7" t="s">
        <v>30</v>
      </c>
      <c r="B11" s="1"/>
      <c r="C11" s="4">
        <f>'e20'!B11+'e19'!B11+'e18'!B11+'e17'!B11+'e16'!B11+'e15'!B11+'e14'!B11+'e13'!B11+'e12'!B11+'e11'!B11+'e10'!B11+'e9'!B11+'e8'!B11+'e7'!B11+'e6'!B11+'e5'!B11+'e4'!B11+'e3'!B11+'e2'!B11+'e1'!B11</f>
        <v>5.25952381</v>
      </c>
      <c r="D11" s="4">
        <f>'e20'!C11+'e19'!C11+'e18'!C11+'e17'!C11+'e16'!C11+'e15'!C11+'e14'!C11+'e13'!C11+'e12'!C11+'e11'!C11+'e10'!C11+'e9'!C11+'e8'!C11+'e7'!C11+'e6'!C11+'e5'!C11+'e4'!C11+'e3'!C11+'e2'!C11+'e1'!C11</f>
        <v>7.65952381</v>
      </c>
      <c r="E11" s="4">
        <f t="shared" si="2"/>
        <v>0.6866645943</v>
      </c>
      <c r="F11" s="1">
        <f>'e20'!D11+'e19'!D11+'e18'!D11+'e17'!D11+'e16'!D11+'e15'!D11+'e14'!D11+'e13'!D11+'e12'!D11+'e11'!D11+'e10'!D11+'e9'!D11+'e8'!D11+'e7'!D11+'e6'!D11+'e5'!D11+'e4'!D11+'e3'!D11+'e2'!D11+'e1'!D11</f>
        <v>0</v>
      </c>
      <c r="G11" s="5">
        <f>'e20'!F11+'e19'!F11+'e18'!F11+'e17'!F11+'e16'!F11+'e15'!F11+'e14'!F11+'e13'!F11+'e12'!F11+'e11'!F11+'e10'!F11+'e9'!F11+'e8'!F11+'e7'!F11+'e6'!F11+'e5'!F11+'e4'!F11+'e3'!F11+'e2'!F11+'e1'!F11</f>
        <v>2</v>
      </c>
      <c r="H11" s="5">
        <f>'e20'!G11+'e19'!G11+'e18'!G11+'e17'!G11+'e16'!G11+'e15'!G11+'e14'!G11+'e13'!G11+'e12'!G11+'e11'!G11+'e10'!G11+'e9'!G11+'e8'!G11+'e7'!G11+'e6'!G11+'e5'!G11+'e4'!G11+'e3'!G11+'e2'!G11+'e1'!G11</f>
        <v>12</v>
      </c>
      <c r="I11" s="5">
        <f>'e20'!H11+'e19'!H11+'e18'!H11+'e17'!H11+'e16'!H11+'e15'!H11+'e14'!H11+'e13'!H11+'e12'!H11+'e11'!H11+'e10'!H11+'e9'!H11+'e8'!H11+'e7'!H11+'e6'!H11+'e5'!H11+'e4'!H11+'e3'!H11+'e2'!H11+'e1'!H11</f>
        <v>37</v>
      </c>
      <c r="J11" s="5">
        <f>'e20'!I11+'e19'!I11+'e18'!I11+'e17'!I11+'e16'!I11+'e15'!I11+'e14'!I11+'e13'!I11+'e12'!I11+'e11'!I11+'e10'!I11+'e9'!I11+'e8'!I11+'e7'!I11+'e6'!I11+'e5'!I11+'e4'!I11+'e3'!I11+'e2'!I11+'e1'!I11</f>
        <v>5</v>
      </c>
      <c r="K11" s="4">
        <f t="shared" si="3"/>
        <v>0.3351351351</v>
      </c>
      <c r="L11" s="5">
        <f>'e20'!J11+'e19'!J11+'e18'!J11+'e17'!J11+'e16'!J11+'e15'!J11+'e14'!J11+'e13'!J11+'e12'!J11+'e11'!J11+'e10'!J11+'e9'!J11+'e8'!J11+'e7'!J11+'e6'!J11+'e5'!J11+'e4'!J11+'e3'!J11+'e2'!J11+'e1'!J11</f>
        <v>2</v>
      </c>
      <c r="M11" s="1"/>
      <c r="N11" s="5">
        <f>SUM('e1'!L11,'e2'!L11,'e3'!L11,'e4'!L11,'e5'!L11,'e6'!L11,'e7'!L11,'e8'!L11,'e9'!L11,'e10'!L11,'e11'!L11,'e12'!L11,'e13'!L11,'e14'!L11)</f>
        <v>0</v>
      </c>
      <c r="O11" s="1">
        <v>7.0</v>
      </c>
      <c r="P11" s="1">
        <f t="shared" si="4"/>
        <v>0</v>
      </c>
      <c r="Q11" s="6">
        <f t="shared" si="5"/>
        <v>1.021799729</v>
      </c>
      <c r="R11" s="1"/>
      <c r="S11" s="1">
        <f>'e20'!S11+'e19'!S11+'e18'!S11+'e17'!S11+'e16'!S11+'e15'!S11+'e14'!S11+'e13'!S11+'e12'!S11+'e11'!S11+'e10'!S11+'e9'!S11+'e8'!S11+'e7'!S11+'e6'!S11+'e5'!S11+'e4'!S11+'e3'!S11+'e2'!S11+'e1'!S11</f>
        <v>1</v>
      </c>
      <c r="T11" s="1">
        <f>'e20'!T11+'e19'!T11+'e18'!T11+'e17'!T11+'e16'!T11+'e15'!T11+'e14'!T11+'e13'!T11+'e12'!T11+'e11'!T11+'e10'!T11+'e9'!T11+'e8'!T11+'e7'!T11+'e6'!T11+'e5'!T11+'e4'!T11+'e3'!T11+'e2'!T11+'e1'!T11</f>
        <v>1</v>
      </c>
      <c r="U11" s="1">
        <f>'e20'!U11+'e19'!U11+'e18'!U11+'e17'!U11+'e16'!U11+'e15'!U11+'e14'!U11+'e13'!U11+'e12'!U11+'e11'!U11+'e10'!U11+'e9'!U11+'e8'!U11+'e7'!U11+'e6'!U11+'e5'!U11+'e4'!U11+'e3'!U11+'e2'!U11+'e1'!U11</f>
        <v>3</v>
      </c>
      <c r="V11" s="1">
        <f>'e20'!V11+'e19'!V11+'e18'!V11+'e17'!V11+'e16'!V11+'e15'!V11+'e14'!V11+'e13'!V11+'e12'!V11+'e11'!V11+'e10'!V11+'e9'!V11+'e8'!V11+'e7'!V11+'e6'!V11+'e5'!V11+'e4'!V11+'e3'!V11+'e2'!V11+'e1'!V11</f>
        <v>1</v>
      </c>
      <c r="W11" s="1">
        <f t="shared" ref="W11:X11" si="14">S11+U11</f>
        <v>4</v>
      </c>
      <c r="X11" s="1">
        <f t="shared" si="14"/>
        <v>2</v>
      </c>
      <c r="Y11" s="1"/>
      <c r="Z11" s="1"/>
      <c r="AA11" s="1"/>
      <c r="AB11" s="1"/>
      <c r="AC11" s="1"/>
      <c r="AD11" s="1"/>
      <c r="AE11" s="1"/>
      <c r="AF11" s="1"/>
      <c r="AG11" s="1"/>
    </row>
    <row r="12" ht="12.0" customHeight="1">
      <c r="A12" s="7" t="s">
        <v>31</v>
      </c>
      <c r="B12" s="1"/>
      <c r="C12" s="4">
        <f>'e20'!B12+'e19'!B12+'e18'!B12+'e17'!B12+'e16'!B12+'e15'!B12+'e14'!B12+'e13'!B12+'e12'!B12+'e11'!B12+'e10'!B12+'e9'!B12+'e8'!B12+'e7'!B12+'e6'!B12+'e5'!B12+'e4'!B12+'e3'!B12+'e2'!B12+'e1'!B12</f>
        <v>1.342857143</v>
      </c>
      <c r="D12" s="4">
        <f>'e20'!C12+'e19'!C12+'e18'!C12+'e17'!C12+'e16'!C12+'e15'!C12+'e14'!C12+'e13'!C12+'e12'!C12+'e11'!C12+'e10'!C12+'e9'!C12+'e8'!C12+'e7'!C12+'e6'!C12+'e5'!C12+'e4'!C12+'e3'!C12+'e2'!C12+'e1'!C12</f>
        <v>14.15952381</v>
      </c>
      <c r="E12" s="4">
        <f t="shared" si="2"/>
        <v>0.09483773331</v>
      </c>
      <c r="F12" s="1">
        <f>'e20'!D12+'e19'!D12+'e18'!D12+'e17'!D12+'e16'!D12+'e15'!D12+'e14'!D12+'e13'!D12+'e12'!D12+'e11'!D12+'e10'!D12+'e9'!D12+'e8'!D12+'e7'!D12+'e6'!D12+'e5'!D12+'e4'!D12+'e3'!D12+'e2'!D12+'e1'!D12</f>
        <v>2</v>
      </c>
      <c r="G12" s="5">
        <f>'e20'!F12+'e19'!F12+'e18'!F12+'e17'!F12+'e16'!F12+'e15'!F12+'e14'!F12+'e13'!F12+'e12'!F12+'e11'!F12+'e10'!F12+'e9'!F12+'e8'!F12+'e7'!F12+'e6'!F12+'e5'!F12+'e4'!F12+'e3'!F12+'e2'!F12+'e1'!F12</f>
        <v>8</v>
      </c>
      <c r="H12" s="5">
        <f>'e20'!G12+'e19'!G12+'e18'!G12+'e17'!G12+'e16'!G12+'e15'!G12+'e14'!G12+'e13'!G12+'e12'!G12+'e11'!G12+'e10'!G12+'e9'!G12+'e8'!G12+'e7'!G12+'e6'!G12+'e5'!G12+'e4'!G12+'e3'!G12+'e2'!G12+'e1'!G12</f>
        <v>7</v>
      </c>
      <c r="I12" s="5">
        <f>'e20'!H12+'e19'!H12+'e18'!H12+'e17'!H12+'e16'!H12+'e15'!H12+'e14'!H12+'e13'!H12+'e12'!H12+'e11'!H12+'e10'!H12+'e9'!H12+'e8'!H12+'e7'!H12+'e6'!H12+'e5'!H12+'e4'!H12+'e3'!H12+'e2'!H12+'e1'!H12</f>
        <v>71</v>
      </c>
      <c r="J12" s="5">
        <f>'e20'!I12+'e19'!I12+'e18'!I12+'e17'!I12+'e16'!I12+'e15'!I12+'e14'!I12+'e13'!I12+'e12'!I12+'e11'!I12+'e10'!I12+'e9'!I12+'e8'!I12+'e7'!I12+'e6'!I12+'e5'!I12+'e4'!I12+'e3'!I12+'e2'!I12+'e1'!I12</f>
        <v>11</v>
      </c>
      <c r="K12" s="4">
        <f t="shared" si="3"/>
        <v>0.7183098592</v>
      </c>
      <c r="L12" s="5">
        <f>'e20'!J12+'e19'!J12+'e18'!J12+'e17'!J12+'e16'!J12+'e15'!J12+'e14'!J12+'e13'!J12+'e12'!J12+'e11'!J12+'e10'!J12+'e9'!J12+'e8'!J12+'e7'!J12+'e6'!J12+'e5'!J12+'e4'!J12+'e3'!J12+'e2'!J12+'e1'!J12</f>
        <v>7</v>
      </c>
      <c r="M12" s="1"/>
      <c r="N12" s="5">
        <f>SUM('e1'!L12,'e2'!L12,'e3'!L12,'e4'!L12,'e5'!L12,'e6'!L12,'e7'!L12,'e8'!L12,'e9'!L12,'e10'!L12,'e11'!L12,'e12'!L12,'e13'!L12,'e14'!L12)</f>
        <v>0</v>
      </c>
      <c r="O12" s="1">
        <v>7.0</v>
      </c>
      <c r="P12" s="1">
        <f t="shared" si="4"/>
        <v>0</v>
      </c>
      <c r="Q12" s="6">
        <f t="shared" si="5"/>
        <v>0.8131475925</v>
      </c>
      <c r="R12" s="1"/>
      <c r="S12" s="1">
        <f>'e20'!S12+'e19'!S12+'e18'!S12+'e17'!S12+'e16'!S12+'e15'!S12+'e14'!S12+'e13'!S12+'e12'!S12+'e11'!S12+'e10'!S12+'e9'!S12+'e8'!S12+'e7'!S12+'e6'!S12+'e5'!S12+'e4'!S12+'e3'!S12+'e2'!S12+'e1'!S12</f>
        <v>3</v>
      </c>
      <c r="T12" s="1">
        <f>'e20'!T12+'e19'!T12+'e18'!T12+'e17'!T12+'e16'!T12+'e15'!T12+'e14'!T12+'e13'!T12+'e12'!T12+'e11'!T12+'e10'!T12+'e9'!T12+'e8'!T12+'e7'!T12+'e6'!T12+'e5'!T12+'e4'!T12+'e3'!T12+'e2'!T12+'e1'!T12</f>
        <v>0</v>
      </c>
      <c r="U12" s="1">
        <f>'e20'!U12+'e19'!U12+'e18'!U12+'e17'!U12+'e16'!U12+'e15'!U12+'e14'!U12+'e13'!U12+'e12'!U12+'e11'!U12+'e10'!U12+'e9'!U12+'e8'!U12+'e7'!U12+'e6'!U12+'e5'!U12+'e4'!U12+'e3'!U12+'e2'!U12+'e1'!U12</f>
        <v>9</v>
      </c>
      <c r="V12" s="1">
        <f>'e20'!V12+'e19'!V12+'e18'!V12+'e17'!V12+'e16'!V12+'e15'!V12+'e14'!V12+'e13'!V12+'e12'!V12+'e11'!V12+'e10'!V12+'e9'!V12+'e8'!V12+'e7'!V12+'e6'!V12+'e5'!V12+'e4'!V12+'e3'!V12+'e2'!V12+'e1'!V12</f>
        <v>0</v>
      </c>
      <c r="W12" s="1">
        <f t="shared" ref="W12:X12" si="15">S12+U12</f>
        <v>12</v>
      </c>
      <c r="X12" s="1">
        <f t="shared" si="15"/>
        <v>0</v>
      </c>
      <c r="Y12" s="1"/>
      <c r="Z12" s="1"/>
      <c r="AA12" s="1"/>
      <c r="AB12" s="1"/>
      <c r="AC12" s="1"/>
      <c r="AD12" s="1"/>
      <c r="AE12" s="1"/>
      <c r="AF12" s="1"/>
      <c r="AG12" s="1"/>
    </row>
    <row r="13" ht="12.0" customHeight="1">
      <c r="A13" s="3" t="s">
        <v>32</v>
      </c>
      <c r="B13" s="1"/>
      <c r="C13" s="4">
        <f>'e20'!B13+'e19'!B13+'e18'!B13+'e17'!B13+'e16'!B13+'e15'!B13+'e14'!B13+'e13'!B13+'e12'!B13+'e11'!B13+'e10'!B13+'e9'!B13+'e8'!B13+'e7'!B13+'e6'!B13+'e5'!B13+'e4'!B13+'e3'!B13+'e2'!B13+'e1'!B13</f>
        <v>0.4</v>
      </c>
      <c r="D13" s="4">
        <f>'e20'!C13+'e19'!C13+'e18'!C13+'e17'!C13+'e16'!C13+'e15'!C13+'e14'!C13+'e13'!C13+'e12'!C13+'e11'!C13+'e10'!C13+'e9'!C13+'e8'!C13+'e7'!C13+'e6'!C13+'e5'!C13+'e4'!C13+'e3'!C13+'e2'!C13+'e1'!C13</f>
        <v>6.65952381</v>
      </c>
      <c r="E13" s="4">
        <f t="shared" si="2"/>
        <v>0.06006435467</v>
      </c>
      <c r="F13" s="1">
        <f>'e20'!D13+'e19'!D13+'e18'!D13+'e17'!D13+'e16'!D13+'e15'!D13+'e14'!D13+'e13'!D13+'e12'!D13+'e11'!D13+'e10'!D13+'e9'!D13+'e8'!D13+'e7'!D13+'e6'!D13+'e5'!D13+'e4'!D13+'e3'!D13+'e2'!D13+'e1'!D13</f>
        <v>1</v>
      </c>
      <c r="G13" s="5">
        <f>'e20'!F13+'e19'!F13+'e18'!F13+'e17'!F13+'e16'!F13+'e15'!F13+'e14'!F13+'e13'!F13+'e12'!F13+'e11'!F13+'e10'!F13+'e9'!F13+'e8'!F13+'e7'!F13+'e6'!F13+'e5'!F13+'e4'!F13+'e3'!F13+'e2'!F13+'e1'!F13</f>
        <v>5</v>
      </c>
      <c r="H13" s="5">
        <f>'e20'!G13+'e19'!G13+'e18'!G13+'e17'!G13+'e16'!G13+'e15'!G13+'e14'!G13+'e13'!G13+'e12'!G13+'e11'!G13+'e10'!G13+'e9'!G13+'e8'!G13+'e7'!G13+'e6'!G13+'e5'!G13+'e4'!G13+'e3'!G13+'e2'!G13+'e1'!G13</f>
        <v>4</v>
      </c>
      <c r="I13" s="5">
        <f>'e20'!H13+'e19'!H13+'e18'!H13+'e17'!H13+'e16'!H13+'e15'!H13+'e14'!H13+'e13'!H13+'e12'!H13+'e11'!H13+'e10'!H13+'e9'!H13+'e8'!H13+'e7'!H13+'e6'!H13+'e5'!H13+'e4'!H13+'e3'!H13+'e2'!H13+'e1'!H13</f>
        <v>53</v>
      </c>
      <c r="J13" s="5">
        <f>'e20'!I13+'e19'!I13+'e18'!I13+'e17'!I13+'e16'!I13+'e15'!I13+'e14'!I13+'e13'!I13+'e12'!I13+'e11'!I13+'e10'!I13+'e9'!I13+'e8'!I13+'e7'!I13+'e6'!I13+'e5'!I13+'e4'!I13+'e3'!I13+'e2'!I13+'e1'!I13</f>
        <v>7</v>
      </c>
      <c r="K13" s="4">
        <f t="shared" si="3"/>
        <v>0.7035040431</v>
      </c>
      <c r="L13" s="5">
        <f>'e20'!J13+'e19'!J13+'e18'!J13+'e17'!J13+'e16'!J13+'e15'!J13+'e14'!J13+'e13'!J13+'e12'!J13+'e11'!J13+'e10'!J13+'e9'!J13+'e8'!J13+'e7'!J13+'e6'!J13+'e5'!J13+'e4'!J13+'e3'!J13+'e2'!J13+'e1'!J13</f>
        <v>4</v>
      </c>
      <c r="M13" s="1"/>
      <c r="N13" s="5">
        <f>SUM('e1'!L13,'e2'!L13,'e3'!L13,'e4'!L13,'e5'!L13,'e6'!L13,'e7'!L13,'e8'!L13,'e9'!L13,'e10'!L13,'e11'!L13,'e12'!L13,'e13'!L13,'e14'!L13)</f>
        <v>0</v>
      </c>
      <c r="O13" s="1">
        <v>7.0</v>
      </c>
      <c r="P13" s="1">
        <f t="shared" si="4"/>
        <v>0</v>
      </c>
      <c r="Q13" s="6">
        <f t="shared" si="5"/>
        <v>0.7635683978</v>
      </c>
      <c r="R13" s="1"/>
      <c r="S13" s="1">
        <f>'e20'!S13+'e19'!S13+'e18'!S13+'e17'!S13+'e16'!S13+'e15'!S13+'e14'!S13+'e13'!S13+'e12'!S13+'e11'!S13+'e10'!S13+'e9'!S13+'e8'!S13+'e7'!S13+'e6'!S13+'e5'!S13+'e4'!S13+'e3'!S13+'e2'!S13+'e1'!S13</f>
        <v>2</v>
      </c>
      <c r="T13" s="1">
        <f>'e20'!T13+'e19'!T13+'e18'!T13+'e17'!T13+'e16'!T13+'e15'!T13+'e14'!T13+'e13'!T13+'e12'!T13+'e11'!T13+'e10'!T13+'e9'!T13+'e8'!T13+'e7'!T13+'e6'!T13+'e5'!T13+'e4'!T13+'e3'!T13+'e2'!T13+'e1'!T13</f>
        <v>0</v>
      </c>
      <c r="U13" s="1">
        <f>'e20'!U13+'e19'!U13+'e18'!U13+'e17'!U13+'e16'!U13+'e15'!U13+'e14'!U13+'e13'!U13+'e12'!U13+'e11'!U13+'e10'!U13+'e9'!U13+'e8'!U13+'e7'!U13+'e6'!U13+'e5'!U13+'e4'!U13+'e3'!U13+'e2'!U13+'e1'!U13</f>
        <v>3</v>
      </c>
      <c r="V13" s="1">
        <f>'e20'!V13+'e19'!V13+'e18'!V13+'e17'!V13+'e16'!V13+'e15'!V13+'e14'!V13+'e13'!V13+'e12'!V13+'e11'!V13+'e10'!V13+'e9'!V13+'e8'!V13+'e7'!V13+'e6'!V13+'e5'!V13+'e4'!V13+'e3'!V13+'e2'!V13+'e1'!V13</f>
        <v>0</v>
      </c>
      <c r="W13" s="1">
        <f t="shared" ref="W13:X13" si="16">S13+U13</f>
        <v>5</v>
      </c>
      <c r="X13" s="1">
        <f t="shared" si="16"/>
        <v>0</v>
      </c>
      <c r="Y13" s="1"/>
      <c r="Z13" s="1"/>
      <c r="AA13" s="1"/>
      <c r="AB13" s="1"/>
      <c r="AC13" s="1"/>
      <c r="AD13" s="1"/>
      <c r="AE13" s="1"/>
      <c r="AF13" s="1"/>
      <c r="AG13" s="1"/>
    </row>
    <row r="14" ht="12.0" customHeight="1">
      <c r="A14" s="7" t="s">
        <v>33</v>
      </c>
      <c r="B14" s="1"/>
      <c r="C14" s="4">
        <f>'e20'!B14+'e19'!B14+'e18'!B14+'e17'!B14+'e16'!B14+'e15'!B14+'e14'!B14+'e13'!B14+'e12'!B14+'e11'!B14+'e10'!B14+'e9'!B14+'e8'!B14+'e7'!B14+'e6'!B14+'e5'!B14+'e4'!B14+'e3'!B14+'e2'!B14+'e1'!B14</f>
        <v>0.7595238095</v>
      </c>
      <c r="D14" s="4">
        <f>'e20'!C14+'e19'!C14+'e18'!C14+'e17'!C14+'e16'!C14+'e15'!C14+'e14'!C14+'e13'!C14+'e12'!C14+'e11'!C14+'e10'!C14+'e9'!C14+'e8'!C14+'e7'!C14+'e6'!C14+'e5'!C14+'e4'!C14+'e3'!C14+'e2'!C14+'e1'!C14</f>
        <v>8.45952381</v>
      </c>
      <c r="E14" s="4">
        <f t="shared" si="2"/>
        <v>0.08978328173</v>
      </c>
      <c r="F14" s="1">
        <f>'e20'!D14+'e19'!D14+'e18'!D14+'e17'!D14+'e16'!D14+'e15'!D14+'e14'!D14+'e13'!D14+'e12'!D14+'e11'!D14+'e10'!D14+'e9'!D14+'e8'!D14+'e7'!D14+'e6'!D14+'e5'!D14+'e4'!D14+'e3'!D14+'e2'!D14+'e1'!D14</f>
        <v>1</v>
      </c>
      <c r="G14" s="5">
        <f>'e20'!F14+'e19'!F14+'e18'!F14+'e17'!F14+'e16'!F14+'e15'!F14+'e14'!F14+'e13'!F14+'e12'!F14+'e11'!F14+'e10'!F14+'e9'!F14+'e8'!F14+'e7'!F14+'e6'!F14+'e5'!F14+'e4'!F14+'e3'!F14+'e2'!F14+'e1'!F14</f>
        <v>5</v>
      </c>
      <c r="H14" s="5">
        <f>'e20'!G14+'e19'!G14+'e18'!G14+'e17'!G14+'e16'!G14+'e15'!G14+'e14'!G14+'e13'!G14+'e12'!G14+'e11'!G14+'e10'!G14+'e9'!G14+'e8'!G14+'e7'!G14+'e6'!G14+'e5'!G14+'e4'!G14+'e3'!G14+'e2'!G14+'e1'!G14</f>
        <v>5</v>
      </c>
      <c r="I14" s="5">
        <f>'e20'!H14+'e19'!H14+'e18'!H14+'e17'!H14+'e16'!H14+'e15'!H14+'e14'!H14+'e13'!H14+'e12'!H14+'e11'!H14+'e10'!H14+'e9'!H14+'e8'!H14+'e7'!H14+'e6'!H14+'e5'!H14+'e4'!H14+'e3'!H14+'e2'!H14+'e1'!H14</f>
        <v>48</v>
      </c>
      <c r="J14" s="5">
        <f>'e20'!I14+'e19'!I14+'e18'!I14+'e17'!I14+'e16'!I14+'e15'!I14+'e14'!I14+'e13'!I14+'e12'!I14+'e11'!I14+'e10'!I14+'e9'!I14+'e8'!I14+'e7'!I14+'e6'!I14+'e5'!I14+'e4'!I14+'e3'!I14+'e2'!I14+'e1'!I14</f>
        <v>6</v>
      </c>
      <c r="K14" s="4">
        <f t="shared" si="3"/>
        <v>0.8159722222</v>
      </c>
      <c r="L14" s="5">
        <f>'e20'!J14+'e19'!J14+'e18'!J14+'e17'!J14+'e16'!J14+'e15'!J14+'e14'!J14+'e13'!J14+'e12'!J14+'e11'!J14+'e10'!J14+'e9'!J14+'e8'!J14+'e7'!J14+'e6'!J14+'e5'!J14+'e4'!J14+'e3'!J14+'e2'!J14+'e1'!J14</f>
        <v>2</v>
      </c>
      <c r="M14" s="1"/>
      <c r="N14" s="5">
        <f>SUM('e1'!L14,'e2'!L14,'e3'!L14,'e4'!L14,'e5'!L14,'e6'!L14,'e7'!L14,'e8'!L14,'e9'!L14,'e10'!L14,'e11'!L14,'e12'!L14,'e13'!L14,'e14'!L14)</f>
        <v>0</v>
      </c>
      <c r="O14" s="1">
        <v>7.0</v>
      </c>
      <c r="P14" s="1">
        <f t="shared" si="4"/>
        <v>0</v>
      </c>
      <c r="Q14" s="6">
        <f t="shared" si="5"/>
        <v>0.905755504</v>
      </c>
      <c r="R14" s="1"/>
      <c r="S14" s="1">
        <f>'e20'!S14+'e19'!S14+'e18'!S14+'e17'!S14+'e16'!S14+'e15'!S14+'e14'!S14+'e13'!S14+'e12'!S14+'e11'!S14+'e10'!S14+'e9'!S14+'e8'!S14+'e7'!S14+'e6'!S14+'e5'!S14+'e4'!S14+'e3'!S14+'e2'!S14+'e1'!S14</f>
        <v>2</v>
      </c>
      <c r="T14" s="1">
        <f>'e20'!T14+'e19'!T14+'e18'!T14+'e17'!T14+'e16'!T14+'e15'!T14+'e14'!T14+'e13'!T14+'e12'!T14+'e11'!T14+'e10'!T14+'e9'!T14+'e8'!T14+'e7'!T14+'e6'!T14+'e5'!T14+'e4'!T14+'e3'!T14+'e2'!T14+'e1'!T14</f>
        <v>0</v>
      </c>
      <c r="U14" s="1">
        <f>'e20'!U14+'e19'!U14+'e18'!U14+'e17'!U14+'e16'!U14+'e15'!U14+'e14'!U14+'e13'!U14+'e12'!U14+'e11'!U14+'e10'!U14+'e9'!U14+'e8'!U14+'e7'!U14+'e6'!U14+'e5'!U14+'e4'!U14+'e3'!U14+'e2'!U14+'e1'!U14</f>
        <v>5</v>
      </c>
      <c r="V14" s="1">
        <f>'e20'!V14+'e19'!V14+'e18'!V14+'e17'!V14+'e16'!V14+'e15'!V14+'e14'!V14+'e13'!V14+'e12'!V14+'e11'!V14+'e10'!V14+'e9'!V14+'e8'!V14+'e7'!V14+'e6'!V14+'e5'!V14+'e4'!V14+'e3'!V14+'e2'!V14+'e1'!V14</f>
        <v>0</v>
      </c>
      <c r="W14" s="1">
        <f t="shared" ref="W14:X14" si="17">S14+U14</f>
        <v>7</v>
      </c>
      <c r="X14" s="1">
        <f t="shared" si="17"/>
        <v>0</v>
      </c>
      <c r="Y14" s="1"/>
      <c r="Z14" s="1"/>
      <c r="AA14" s="1"/>
      <c r="AB14" s="1"/>
      <c r="AC14" s="1"/>
      <c r="AD14" s="1"/>
      <c r="AE14" s="1"/>
      <c r="AF14" s="1"/>
      <c r="AG14" s="1"/>
    </row>
    <row r="15" ht="12.0" customHeight="1">
      <c r="A15" s="3" t="s">
        <v>34</v>
      </c>
      <c r="B15" s="1"/>
      <c r="C15" s="4">
        <f>'e20'!B15+'e19'!B15+'e18'!B15+'e17'!B15+'e16'!B15+'e15'!B15+'e14'!B15+'e13'!B15+'e12'!B15+'e11'!B15+'e10'!B15+'e9'!B15+'e8'!B15+'e7'!B15+'e6'!B15+'e5'!B15+'e4'!B15+'e3'!B15+'e2'!B15+'e1'!B15</f>
        <v>0.9</v>
      </c>
      <c r="D15" s="4">
        <f>'e20'!C15+'e19'!C15+'e18'!C15+'e17'!C15+'e16'!C15+'e15'!C15+'e14'!C15+'e13'!C15+'e12'!C15+'e11'!C15+'e10'!C15+'e9'!C15+'e8'!C15+'e7'!C15+'e6'!C15+'e5'!C15+'e4'!C15+'e3'!C15+'e2'!C15+'e1'!C15</f>
        <v>10.15952381</v>
      </c>
      <c r="E15" s="4">
        <f t="shared" si="2"/>
        <v>0.08858682915</v>
      </c>
      <c r="F15" s="1">
        <f>'e20'!D15+'e19'!D15+'e18'!D15+'e17'!D15+'e16'!D15+'e15'!D15+'e14'!D15+'e13'!D15+'e12'!D15+'e11'!D15+'e10'!D15+'e9'!D15+'e8'!D15+'e7'!D15+'e6'!D15+'e5'!D15+'e4'!D15+'e3'!D15+'e2'!D15+'e1'!D15</f>
        <v>1</v>
      </c>
      <c r="G15" s="5">
        <f>'e20'!F15+'e19'!F15+'e18'!F15+'e17'!F15+'e16'!F15+'e15'!F15+'e14'!F15+'e13'!F15+'e12'!F15+'e11'!F15+'e10'!F15+'e9'!F15+'e8'!F15+'e7'!F15+'e6'!F15+'e5'!F15+'e4'!F15+'e3'!F15+'e2'!F15+'e1'!F15</f>
        <v>5</v>
      </c>
      <c r="H15" s="5">
        <f>'e20'!G15+'e19'!G15+'e18'!G15+'e17'!G15+'e16'!G15+'e15'!G15+'e14'!G15+'e13'!G15+'e12'!G15+'e11'!G15+'e10'!G15+'e9'!G15+'e8'!G15+'e7'!G15+'e6'!G15+'e5'!G15+'e4'!G15+'e3'!G15+'e2'!G15+'e1'!G15</f>
        <v>14</v>
      </c>
      <c r="I15" s="5">
        <f>'e20'!H15+'e19'!H15+'e18'!H15+'e17'!H15+'e16'!H15+'e15'!H15+'e14'!H15+'e13'!H15+'e12'!H15+'e11'!H15+'e10'!H15+'e9'!H15+'e8'!H15+'e7'!H15+'e6'!H15+'e5'!H15+'e4'!H15+'e3'!H15+'e2'!H15+'e1'!H15</f>
        <v>71</v>
      </c>
      <c r="J15" s="5">
        <f>'e20'!I15+'e19'!I15+'e18'!I15+'e17'!I15+'e16'!I15+'e15'!I15+'e14'!I15+'e13'!I15+'e12'!I15+'e11'!I15+'e10'!I15+'e9'!I15+'e8'!I15+'e7'!I15+'e6'!I15+'e5'!I15+'e4'!I15+'e3'!I15+'e2'!I15+'e1'!I15</f>
        <v>10</v>
      </c>
      <c r="K15" s="4">
        <f t="shared" si="3"/>
        <v>0.4802816901</v>
      </c>
      <c r="L15" s="5">
        <f>'e20'!J15+'e19'!J15+'e18'!J15+'e17'!J15+'e16'!J15+'e15'!J15+'e14'!J15+'e13'!J15+'e12'!J15+'e11'!J15+'e10'!J15+'e9'!J15+'e8'!J15+'e7'!J15+'e6'!J15+'e5'!J15+'e4'!J15+'e3'!J15+'e2'!J15+'e1'!J15</f>
        <v>5</v>
      </c>
      <c r="M15" s="1"/>
      <c r="N15" s="5">
        <f>SUM('e1'!L15,'e2'!L15,'e3'!L15,'e4'!L15,'e5'!L15,'e6'!L15,'e7'!L15,'e8'!L15,'e9'!L15,'e10'!L15,'e11'!L15,'e12'!L15,'e13'!L15,'e14'!L15)</f>
        <v>0</v>
      </c>
      <c r="O15" s="1">
        <v>7.0</v>
      </c>
      <c r="P15" s="1">
        <f t="shared" si="4"/>
        <v>0</v>
      </c>
      <c r="Q15" s="6">
        <f t="shared" si="5"/>
        <v>0.5688685193</v>
      </c>
      <c r="R15" s="1"/>
      <c r="S15" s="1">
        <f>'e20'!S15+'e19'!S15+'e18'!S15+'e17'!S15+'e16'!S15+'e15'!S15+'e14'!S15+'e13'!S15+'e12'!S15+'e11'!S15+'e10'!S15+'e9'!S15+'e8'!S15+'e7'!S15+'e6'!S15+'e5'!S15+'e4'!S15+'e3'!S15+'e2'!S15+'e1'!S15</f>
        <v>3</v>
      </c>
      <c r="T15" s="1">
        <f>'e20'!T15+'e19'!T15+'e18'!T15+'e17'!T15+'e16'!T15+'e15'!T15+'e14'!T15+'e13'!T15+'e12'!T15+'e11'!T15+'e10'!T15+'e9'!T15+'e8'!T15+'e7'!T15+'e6'!T15+'e5'!T15+'e4'!T15+'e3'!T15+'e2'!T15+'e1'!T15</f>
        <v>0</v>
      </c>
      <c r="U15" s="1">
        <f>'e20'!U15+'e19'!U15+'e18'!U15+'e17'!U15+'e16'!U15+'e15'!U15+'e14'!U15+'e13'!U15+'e12'!U15+'e11'!U15+'e10'!U15+'e9'!U15+'e8'!U15+'e7'!U15+'e6'!U15+'e5'!U15+'e4'!U15+'e3'!U15+'e2'!U15+'e1'!U15</f>
        <v>6</v>
      </c>
      <c r="V15" s="1">
        <f>'e20'!V15+'e19'!V15+'e18'!V15+'e17'!V15+'e16'!V15+'e15'!V15+'e14'!V15+'e13'!V15+'e12'!V15+'e11'!V15+'e10'!V15+'e9'!V15+'e8'!V15+'e7'!V15+'e6'!V15+'e5'!V15+'e4'!V15+'e3'!V15+'e2'!V15+'e1'!V15</f>
        <v>0</v>
      </c>
      <c r="W15" s="1">
        <f t="shared" ref="W15:X15" si="18">S15+U15</f>
        <v>9</v>
      </c>
      <c r="X15" s="1">
        <f t="shared" si="18"/>
        <v>0</v>
      </c>
      <c r="Y15" s="1"/>
      <c r="Z15" s="1"/>
      <c r="AA15" s="1"/>
      <c r="AB15" s="1"/>
      <c r="AC15" s="1"/>
      <c r="AD15" s="1"/>
      <c r="AE15" s="1"/>
      <c r="AF15" s="1"/>
      <c r="AG15" s="1"/>
    </row>
    <row r="16" ht="12.0" customHeight="1">
      <c r="A16" s="3" t="s">
        <v>35</v>
      </c>
      <c r="B16" s="1"/>
      <c r="C16" s="4">
        <f>'e20'!B16+'e19'!B16+'e18'!B16+'e17'!B16+'e16'!B16+'e15'!B16+'e14'!B16+'e13'!B16+'e12'!B16+'e11'!B16+'e10'!B16+'e9'!B16+'e8'!B16+'e7'!B16+'e6'!B16+'e5'!B16+'e4'!B16+'e3'!B16+'e2'!B16+'e1'!B16</f>
        <v>5.4</v>
      </c>
      <c r="D16" s="4">
        <f>'e20'!C16+'e19'!C16+'e18'!C16+'e17'!C16+'e16'!C16+'e15'!C16+'e14'!C16+'e13'!C16+'e12'!C16+'e11'!C16+'e10'!C16+'e9'!C16+'e8'!C16+'e7'!C16+'e6'!C16+'e5'!C16+'e4'!C16+'e3'!C16+'e2'!C16+'e1'!C16</f>
        <v>13.65952381</v>
      </c>
      <c r="E16" s="4">
        <f t="shared" si="2"/>
        <v>0.3953285689</v>
      </c>
      <c r="F16" s="1">
        <f>'e20'!D16+'e19'!D16+'e18'!D16+'e17'!D16+'e16'!D16+'e15'!D16+'e14'!D16+'e13'!D16+'e12'!D16+'e11'!D16+'e10'!D16+'e9'!D16+'e8'!D16+'e7'!D16+'e6'!D16+'e5'!D16+'e4'!D16+'e3'!D16+'e2'!D16+'e1'!D16</f>
        <v>0</v>
      </c>
      <c r="G16" s="5">
        <f>'e20'!F16+'e19'!F16+'e18'!F16+'e17'!F16+'e16'!F16+'e15'!F16+'e14'!F16+'e13'!F16+'e12'!F16+'e11'!F16+'e10'!F16+'e9'!F16+'e8'!F16+'e7'!F16+'e6'!F16+'e5'!F16+'e4'!F16+'e3'!F16+'e2'!F16+'e1'!F16</f>
        <v>10</v>
      </c>
      <c r="H16" s="5">
        <f>'e20'!G16+'e19'!G16+'e18'!G16+'e17'!G16+'e16'!G16+'e15'!G16+'e14'!G16+'e13'!G16+'e12'!G16+'e11'!G16+'e10'!G16+'e9'!G16+'e8'!G16+'e7'!G16+'e6'!G16+'e5'!G16+'e4'!G16+'e3'!G16+'e2'!G16+'e1'!G16</f>
        <v>6</v>
      </c>
      <c r="I16" s="5">
        <f>'e20'!H16+'e19'!H16+'e18'!H16+'e17'!H16+'e16'!H16+'e15'!H16+'e14'!H16+'e13'!H16+'e12'!H16+'e11'!H16+'e10'!H16+'e9'!H16+'e8'!H16+'e7'!H16+'e6'!H16+'e5'!H16+'e4'!H16+'e3'!H16+'e2'!H16+'e1'!H16</f>
        <v>84</v>
      </c>
      <c r="J16" s="5">
        <f>'e20'!I16+'e19'!I16+'e18'!I16+'e17'!I16+'e16'!I16+'e15'!I16+'e14'!I16+'e13'!I16+'e12'!I16+'e11'!I16+'e10'!I16+'e9'!I16+'e8'!I16+'e7'!I16+'e6'!I16+'e5'!I16+'e4'!I16+'e3'!I16+'e2'!I16+'e1'!I16</f>
        <v>13</v>
      </c>
      <c r="K16" s="4">
        <f t="shared" si="3"/>
        <v>0.7637362637</v>
      </c>
      <c r="L16" s="5">
        <f>'e20'!J16+'e19'!J16+'e18'!J16+'e17'!J16+'e16'!J16+'e15'!J16+'e14'!J16+'e13'!J16+'e12'!J16+'e11'!J16+'e10'!J16+'e9'!J16+'e8'!J16+'e7'!J16+'e6'!J16+'e5'!J16+'e4'!J16+'e3'!J16+'e2'!J16+'e1'!J16</f>
        <v>6</v>
      </c>
      <c r="M16" s="1"/>
      <c r="N16" s="5">
        <f>'e20'!L16+'e19'!L16+'e18'!L16+'e17'!L16+'e16'!L16+'e15'!L16+'e14'!L16+'e13'!L16+'e12'!L16+'e11'!L16+'e10'!L16+'e9'!L16+'e8'!L16+'e7'!L16+'e6'!L16+'e5'!L16+'e4'!L16+'e3'!L16+'e2'!L16+'e1'!L16</f>
        <v>1</v>
      </c>
      <c r="O16" s="1">
        <v>7.0</v>
      </c>
      <c r="P16" s="1">
        <f t="shared" si="4"/>
        <v>0.1428571429</v>
      </c>
      <c r="Q16" s="6">
        <f t="shared" si="5"/>
        <v>1.301921976</v>
      </c>
      <c r="R16" s="1"/>
      <c r="S16" s="1">
        <f>'e20'!S16+'e19'!S16+'e18'!S16+'e17'!S16+'e16'!S16+'e15'!S16+'e14'!S16+'e13'!S16+'e12'!S16+'e11'!S16+'e10'!S16+'e9'!S16+'e8'!S16+'e7'!S16+'e6'!S16+'e5'!S16+'e4'!S16+'e3'!S16+'e2'!S16+'e1'!S16</f>
        <v>3</v>
      </c>
      <c r="T16" s="1">
        <f>'e20'!T16+'e19'!T16+'e18'!T16+'e17'!T16+'e16'!T16+'e15'!T16+'e14'!T16+'e13'!T16+'e12'!T16+'e11'!T16+'e10'!T16+'e9'!T16+'e8'!T16+'e7'!T16+'e6'!T16+'e5'!T16+'e4'!T16+'e3'!T16+'e2'!T16+'e1'!T16</f>
        <v>0</v>
      </c>
      <c r="U16" s="1">
        <f>'e20'!U16+'e19'!U16+'e18'!U16+'e17'!U16+'e16'!U16+'e15'!U16+'e14'!U16+'e13'!U16+'e12'!U16+'e11'!U16+'e10'!U16+'e9'!U16+'e8'!U16+'e7'!U16+'e6'!U16+'e5'!U16+'e4'!U16+'e3'!U16+'e2'!U16+'e1'!U16</f>
        <v>9</v>
      </c>
      <c r="V16" s="1">
        <f>'e20'!V16+'e19'!V16+'e18'!V16+'e17'!V16+'e16'!V16+'e15'!V16+'e14'!V16+'e13'!V16+'e12'!V16+'e11'!V16+'e10'!V16+'e9'!V16+'e8'!V16+'e7'!V16+'e6'!V16+'e5'!V16+'e4'!V16+'e3'!V16+'e2'!V16+'e1'!V16</f>
        <v>5</v>
      </c>
      <c r="W16" s="1">
        <f t="shared" ref="W16:X16" si="19">S16+U16</f>
        <v>12</v>
      </c>
      <c r="X16" s="1">
        <f t="shared" si="19"/>
        <v>5</v>
      </c>
      <c r="Y16" s="1"/>
      <c r="Z16" s="1"/>
      <c r="AA16" s="1"/>
      <c r="AB16" s="1"/>
      <c r="AC16" s="1"/>
      <c r="AD16" s="1"/>
      <c r="AE16" s="1"/>
      <c r="AF16" s="1"/>
      <c r="AG16" s="1"/>
    </row>
    <row r="17" ht="12.0" customHeight="1">
      <c r="A17" s="3" t="s">
        <v>36</v>
      </c>
      <c r="B17" s="1"/>
      <c r="C17" s="4">
        <f>'e20'!B17+'e19'!B17+'e18'!B17+'e17'!B17+'e16'!B17+'e15'!B17+'e14'!B17+'e13'!B17+'e12'!B17+'e11'!B17+'e10'!B17+'e9'!B17+'e8'!B17+'e7'!B17+'e6'!B17+'e5'!B17+'e4'!B17+'e3'!B17+'e2'!B17+'e1'!B17</f>
        <v>0.5</v>
      </c>
      <c r="D17" s="4">
        <f>'e20'!C17+'e19'!C17+'e18'!C17+'e17'!C17+'e16'!C17+'e15'!C17+'e14'!C17+'e13'!C17+'e12'!C17+'e11'!C17+'e10'!C17+'e9'!C17+'e8'!C17+'e7'!C17+'e6'!C17+'e5'!C17+'e4'!C17+'e3'!C17+'e2'!C17+'e1'!C17</f>
        <v>1.142857143</v>
      </c>
      <c r="E17" s="4">
        <f t="shared" si="2"/>
        <v>0.4375</v>
      </c>
      <c r="F17" s="1">
        <f>'e20'!D17+'e19'!D17+'e18'!D17+'e17'!D17+'e16'!D17+'e15'!D17+'e14'!D17+'e13'!D17+'e12'!D17+'e11'!D17+'e10'!D17+'e9'!D17+'e8'!D17+'e7'!D17+'e6'!D17+'e5'!D17+'e4'!D17+'e3'!D17+'e2'!D17+'e1'!D17</f>
        <v>0</v>
      </c>
      <c r="G17" s="5">
        <f>'e20'!F17+'e19'!F17+'e18'!F17+'e17'!F17+'e16'!F17+'e15'!F17+'e14'!F17+'e13'!F17+'e12'!F17+'e11'!F17+'e10'!F17+'e9'!F17+'e8'!F17+'e7'!F17+'e6'!F17+'e5'!F17+'e4'!F17+'e3'!F17+'e2'!F17+'e1'!F17</f>
        <v>1</v>
      </c>
      <c r="H17" s="5">
        <f>'e20'!G17+'e19'!G17+'e18'!G17+'e17'!G17+'e16'!G17+'e15'!G17+'e14'!G17+'e13'!G17+'e12'!G17+'e11'!G17+'e10'!G17+'e9'!G17+'e8'!G17+'e7'!G17+'e6'!G17+'e5'!G17+'e4'!G17+'e3'!G17+'e2'!G17+'e1'!G17</f>
        <v>4</v>
      </c>
      <c r="I17" s="5">
        <f>'e20'!H17+'e19'!H17+'e18'!H17+'e17'!H17+'e16'!H17+'e15'!H17+'e14'!H17+'e13'!H17+'e12'!H17+'e11'!H17+'e10'!H17+'e9'!H17+'e8'!H17+'e7'!H17+'e6'!H17+'e5'!H17+'e4'!H17+'e3'!H17+'e2'!H17+'e1'!H17</f>
        <v>15</v>
      </c>
      <c r="J17" s="5">
        <f>'e20'!I17+'e19'!I17+'e18'!I17+'e17'!I17+'e16'!I17+'e15'!I17+'e14'!I17+'e13'!I17+'e12'!I17+'e11'!I17+'e10'!I17+'e9'!I17+'e8'!I17+'e7'!I17+'e6'!I17+'e5'!I17+'e4'!I17+'e3'!I17+'e2'!I17+'e1'!I17</f>
        <v>2</v>
      </c>
      <c r="K17" s="4">
        <f t="shared" si="3"/>
        <v>0.3666666667</v>
      </c>
      <c r="L17" s="5">
        <f>'e20'!J17+'e19'!J17+'e18'!J17+'e17'!J17+'e16'!J17+'e15'!J17+'e14'!J17+'e13'!J17+'e12'!J17+'e11'!J17+'e10'!J17+'e9'!J17+'e8'!J17+'e7'!J17+'e6'!J17+'e5'!J17+'e4'!J17+'e3'!J17+'e2'!J17+'e1'!J17</f>
        <v>1</v>
      </c>
      <c r="M17" s="1"/>
      <c r="N17" s="5">
        <f>SUM('e1'!L17,'e2'!L17,'e3'!L17,'e4'!L17,'e5'!L17,'e6'!L17,'e7'!L17,'e8'!L17,'e9'!L17,'e10'!L17,'e11'!L17,'e12'!L17,'e13'!L17,'e14'!L17)</f>
        <v>0</v>
      </c>
      <c r="O17" s="1">
        <v>7.0</v>
      </c>
      <c r="P17" s="1">
        <f t="shared" si="4"/>
        <v>0</v>
      </c>
      <c r="Q17" s="6">
        <f t="shared" si="5"/>
        <v>0.8041666667</v>
      </c>
      <c r="R17" s="1"/>
      <c r="S17" s="1">
        <f>'e20'!S17+'e19'!S17+'e18'!S17+'e17'!S17+'e16'!S17+'e15'!S17+'e14'!S17+'e13'!S17+'e12'!S17+'e11'!S17+'e10'!S17+'e9'!S17+'e8'!S17+'e7'!S17+'e6'!S17+'e5'!S17+'e4'!S17+'e3'!S17+'e2'!S17+'e1'!S17</f>
        <v>0</v>
      </c>
      <c r="T17" s="1">
        <f>'e20'!T17+'e19'!T17+'e18'!T17+'e17'!T17+'e16'!T17+'e15'!T17+'e14'!T17+'e13'!T17+'e12'!T17+'e11'!T17+'e10'!T17+'e9'!T17+'e8'!T17+'e7'!T17+'e6'!T17+'e5'!T17+'e4'!T17+'e3'!T17+'e2'!T17+'e1'!T17</f>
        <v>0</v>
      </c>
      <c r="U17" s="1">
        <f>'e20'!U17+'e19'!U17+'e18'!U17+'e17'!U17+'e16'!U17+'e15'!U17+'e14'!U17+'e13'!U17+'e12'!U17+'e11'!U17+'e10'!U17+'e9'!U17+'e8'!U17+'e7'!U17+'e6'!U17+'e5'!U17+'e4'!U17+'e3'!U17+'e2'!U17+'e1'!U17</f>
        <v>0</v>
      </c>
      <c r="V17" s="1">
        <f>'e20'!V17+'e19'!V17+'e18'!V17+'e17'!V17+'e16'!V17+'e15'!V17+'e14'!V17+'e13'!V17+'e12'!V17+'e11'!V17+'e10'!V17+'e9'!V17+'e8'!V17+'e7'!V17+'e6'!V17+'e5'!V17+'e4'!V17+'e3'!V17+'e2'!V17+'e1'!V17</f>
        <v>0</v>
      </c>
      <c r="W17" s="1">
        <f t="shared" ref="W17:X17" si="20">S17+U17</f>
        <v>0</v>
      </c>
      <c r="X17" s="1">
        <f t="shared" si="20"/>
        <v>0</v>
      </c>
      <c r="Y17" s="1"/>
      <c r="Z17" s="1"/>
      <c r="AA17" s="1"/>
      <c r="AB17" s="1"/>
      <c r="AC17" s="1"/>
      <c r="AD17" s="1"/>
      <c r="AE17" s="1"/>
      <c r="AF17" s="1"/>
      <c r="AG17" s="1"/>
    </row>
    <row r="18" ht="12.0" customHeight="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ht="12.0" customHeight="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ht="12.0" customHeight="1">
      <c r="A20" s="1" t="s">
        <v>37</v>
      </c>
      <c r="B20" s="1" t="s">
        <v>1</v>
      </c>
      <c r="C20" s="1" t="s">
        <v>38</v>
      </c>
      <c r="D20" s="1" t="s">
        <v>3</v>
      </c>
      <c r="E20" s="1" t="s">
        <v>4</v>
      </c>
      <c r="F20" s="1" t="s">
        <v>5</v>
      </c>
      <c r="G20" s="1" t="s">
        <v>6</v>
      </c>
      <c r="H20" s="1" t="s">
        <v>7</v>
      </c>
      <c r="I20" s="1" t="s">
        <v>8</v>
      </c>
      <c r="J20" s="1" t="s">
        <v>9</v>
      </c>
      <c r="K20" s="1" t="s">
        <v>39</v>
      </c>
      <c r="L20" s="1" t="s">
        <v>10</v>
      </c>
      <c r="M20" s="1" t="s">
        <v>11</v>
      </c>
      <c r="N20" s="1" t="s">
        <v>12</v>
      </c>
      <c r="O20" s="1" t="s">
        <v>13</v>
      </c>
      <c r="P20" s="2" t="s">
        <v>14</v>
      </c>
      <c r="Q20" s="8" t="s">
        <v>40</v>
      </c>
      <c r="R20" s="1" t="s">
        <v>41</v>
      </c>
      <c r="S20" s="1" t="s">
        <v>42</v>
      </c>
      <c r="T20" s="1" t="s">
        <v>43</v>
      </c>
      <c r="U20" s="1"/>
      <c r="V20" s="1" t="s">
        <v>15</v>
      </c>
      <c r="W20" s="1" t="s">
        <v>16</v>
      </c>
      <c r="X20" s="1" t="s">
        <v>17</v>
      </c>
      <c r="Y20" s="1" t="s">
        <v>18</v>
      </c>
      <c r="Z20" s="1" t="s">
        <v>19</v>
      </c>
      <c r="AA20" s="1" t="s">
        <v>20</v>
      </c>
      <c r="AB20" s="1"/>
      <c r="AC20" s="1"/>
      <c r="AD20" s="1"/>
      <c r="AE20" s="1"/>
      <c r="AF20" s="1"/>
      <c r="AG20" s="1"/>
    </row>
    <row r="21" ht="12.0" customHeight="1">
      <c r="A21" s="3" t="s">
        <v>21</v>
      </c>
      <c r="B21" s="4">
        <v>3.4000000000000004</v>
      </c>
      <c r="C21" s="4">
        <v>14.159523809523806</v>
      </c>
      <c r="D21" s="4">
        <v>0.24012106944677997</v>
      </c>
      <c r="E21" s="1">
        <v>0.0</v>
      </c>
      <c r="F21" s="1">
        <v>12.0</v>
      </c>
      <c r="G21" s="1">
        <v>3.0</v>
      </c>
      <c r="H21" s="1">
        <v>84.0</v>
      </c>
      <c r="I21" s="1">
        <v>13.0</v>
      </c>
      <c r="J21" s="4">
        <v>0.9203296703296703</v>
      </c>
      <c r="K21" s="4">
        <f t="shared" ref="K21:K36" si="21">2*(14*G2)/((H2+4)*J2)</f>
        <v>3.692307692</v>
      </c>
      <c r="L21" s="1"/>
      <c r="M21" s="1">
        <v>6.0</v>
      </c>
      <c r="N21" s="1">
        <v>7.0</v>
      </c>
      <c r="O21" s="4">
        <v>0.8571428571428571</v>
      </c>
      <c r="P21" s="6">
        <v>2.0175935969193075</v>
      </c>
      <c r="Q21" s="9">
        <f t="shared" ref="Q21:Q36" si="22">C2+K21+(6*P2)</f>
        <v>12.23516484</v>
      </c>
      <c r="R21" s="1">
        <f>'e20'!O2+'e19'!O2+'e18'!O2+'e17'!O2+'e16'!O2+'e15'!O2+'e14'!O2+'e13'!O2+'e12'!O2+'e11'!O2+'e10'!O2+'e9'!O2+'e8'!O2+'e7'!O2+'e6'!O2+'e5'!O2+'e4'!O2+'e3'!O2+'e2'!O2+'e1'!O2</f>
        <v>39</v>
      </c>
      <c r="S21" s="1">
        <f>'e20'!P2+'e19'!P2+'e18'!P2+'e17'!P2+'e16'!P2+'e15'!P2+'e14'!P2+'e13'!P2+'e12'!P2+'e11'!P2+'e10'!P2+'e9'!P2+'e8'!P2+'e7'!P2+'e6'!P2+'e5'!P2+'e4'!P2+'e3'!P2+'e2'!P2+'e1'!P2</f>
        <v>0</v>
      </c>
      <c r="T21" s="1">
        <v>1.0</v>
      </c>
      <c r="U21" s="1"/>
      <c r="V21" s="1">
        <v>3.0</v>
      </c>
      <c r="W21" s="1">
        <v>1.0</v>
      </c>
      <c r="X21" s="1">
        <v>9.0</v>
      </c>
      <c r="Y21" s="1">
        <v>1.0</v>
      </c>
      <c r="Z21" s="1">
        <v>12.0</v>
      </c>
      <c r="AA21" s="1">
        <v>2.0</v>
      </c>
      <c r="AB21" s="1"/>
      <c r="AC21" s="1"/>
      <c r="AD21" s="1"/>
      <c r="AE21" s="1"/>
      <c r="AF21" s="1"/>
      <c r="AG21" s="1"/>
    </row>
    <row r="22" ht="12.0" customHeight="1">
      <c r="A22" s="7" t="s">
        <v>22</v>
      </c>
      <c r="B22" s="4">
        <v>2.5095238095238095</v>
      </c>
      <c r="C22" s="4">
        <v>13.659523809523806</v>
      </c>
      <c r="D22" s="4">
        <v>0.18371971413630822</v>
      </c>
      <c r="E22" s="1">
        <v>1.0</v>
      </c>
      <c r="F22" s="1">
        <v>11.0</v>
      </c>
      <c r="G22" s="1">
        <v>4.0</v>
      </c>
      <c r="H22" s="1">
        <v>71.0</v>
      </c>
      <c r="I22" s="1">
        <v>11.0</v>
      </c>
      <c r="J22" s="4">
        <v>0.9948783610755442</v>
      </c>
      <c r="K22" s="4">
        <f t="shared" si="21"/>
        <v>3.5</v>
      </c>
      <c r="L22" s="1"/>
      <c r="M22" s="1">
        <v>0.0</v>
      </c>
      <c r="N22" s="1">
        <v>7.0</v>
      </c>
      <c r="O22" s="4">
        <v>0.0</v>
      </c>
      <c r="P22" s="6">
        <v>1.1785980752118523</v>
      </c>
      <c r="Q22" s="9">
        <f t="shared" si="22"/>
        <v>6.00952381</v>
      </c>
      <c r="R22" s="1">
        <f>'e20'!O3+'e19'!O3+'e18'!O3+'e17'!O3+'e16'!O3+'e15'!O3+'e14'!O3+'e13'!O3+'e12'!O3+'e11'!O3+'e10'!O3+'e9'!O3+'e8'!O3+'e7'!O3+'e6'!O3+'e5'!O3+'e4'!O3+'e3'!O3+'e2'!O3+'e1'!O3</f>
        <v>39</v>
      </c>
      <c r="S22" s="1">
        <f>'e20'!P3+'e19'!P3+'e18'!P3+'e17'!P3+'e16'!P3+'e15'!P3+'e14'!P3+'e13'!P3+'e12'!P3+'e11'!P3+'e10'!P3+'e9'!P3+'e8'!P3+'e7'!P3+'e6'!P3+'e5'!P3+'e4'!P3+'e3'!P3+'e2'!P3+'e1'!P3</f>
        <v>0</v>
      </c>
      <c r="T22" s="1">
        <v>3.0</v>
      </c>
      <c r="U22" s="1"/>
      <c r="V22" s="1">
        <v>3.0</v>
      </c>
      <c r="W22" s="1">
        <v>1.0</v>
      </c>
      <c r="X22" s="1">
        <v>9.0</v>
      </c>
      <c r="Y22" s="1">
        <v>1.0</v>
      </c>
      <c r="Z22" s="1">
        <v>12.0</v>
      </c>
      <c r="AA22" s="1">
        <v>2.0</v>
      </c>
      <c r="AB22" s="1"/>
      <c r="AC22" s="1"/>
      <c r="AD22" s="1"/>
      <c r="AE22" s="1"/>
      <c r="AF22" s="1"/>
      <c r="AG22" s="1"/>
    </row>
    <row r="23" ht="12.0" customHeight="1">
      <c r="A23" s="7" t="s">
        <v>23</v>
      </c>
      <c r="B23" s="4">
        <v>0.0</v>
      </c>
      <c r="C23" s="4">
        <v>0.5</v>
      </c>
      <c r="D23" s="4">
        <v>0.0</v>
      </c>
      <c r="E23" s="1">
        <v>0.0</v>
      </c>
      <c r="F23" s="1">
        <v>0.0</v>
      </c>
      <c r="G23" s="1">
        <v>7.0</v>
      </c>
      <c r="H23" s="1">
        <v>8.0</v>
      </c>
      <c r="I23" s="1">
        <v>1.0</v>
      </c>
      <c r="J23" s="4">
        <v>-0.875</v>
      </c>
      <c r="K23" s="4">
        <f t="shared" si="21"/>
        <v>0</v>
      </c>
      <c r="L23" s="1"/>
      <c r="M23" s="1">
        <v>0.0</v>
      </c>
      <c r="N23" s="1">
        <v>7.0</v>
      </c>
      <c r="O23" s="1">
        <v>0.0</v>
      </c>
      <c r="P23" s="6">
        <v>-0.875</v>
      </c>
      <c r="Q23" s="9">
        <f t="shared" si="22"/>
        <v>0</v>
      </c>
      <c r="R23" s="1">
        <f>'e20'!O4+'e19'!O4+'e18'!O4+'e17'!O4+'e16'!O4+'e15'!O4+'e14'!O4+'e13'!O4+'e12'!O4+'e11'!O4+'e10'!O4+'e9'!O4+'e8'!O4+'e7'!O4+'e6'!O4+'e5'!O4+'e4'!O4+'e3'!O4+'e2'!O4+'e1'!O4</f>
        <v>2</v>
      </c>
      <c r="S23" s="1">
        <f>'e20'!P4+'e19'!P4+'e18'!P4+'e17'!P4+'e16'!P4+'e15'!P4+'e14'!P4+'e13'!P4+'e12'!P4+'e11'!P4+'e10'!P4+'e9'!P4+'e8'!P4+'e7'!P4+'e6'!P4+'e5'!P4+'e4'!P4+'e3'!P4+'e2'!P4+'e1'!P4</f>
        <v>1</v>
      </c>
      <c r="T23" s="1">
        <v>16.0</v>
      </c>
      <c r="U23" s="1"/>
      <c r="V23" s="1">
        <v>0.0</v>
      </c>
      <c r="W23" s="1">
        <v>0.0</v>
      </c>
      <c r="X23" s="1">
        <v>0.0</v>
      </c>
      <c r="Y23" s="1">
        <v>0.0</v>
      </c>
      <c r="Z23" s="1">
        <v>0.0</v>
      </c>
      <c r="AA23" s="1">
        <v>0.0</v>
      </c>
      <c r="AB23" s="1"/>
      <c r="AC23" s="1"/>
      <c r="AD23" s="1"/>
      <c r="AE23" s="1"/>
      <c r="AF23" s="1"/>
      <c r="AG23" s="1"/>
    </row>
    <row r="24" ht="12.0" customHeight="1">
      <c r="A24" s="7" t="s">
        <v>24</v>
      </c>
      <c r="B24" s="4">
        <v>1.0595238095238095</v>
      </c>
      <c r="C24" s="4">
        <v>1.9595238095238094</v>
      </c>
      <c r="D24" s="4">
        <v>0.5407047387606319</v>
      </c>
      <c r="E24" s="1">
        <v>1.0</v>
      </c>
      <c r="F24" s="1">
        <v>1.0</v>
      </c>
      <c r="G24" s="1">
        <v>4.0</v>
      </c>
      <c r="H24" s="1">
        <v>13.0</v>
      </c>
      <c r="I24" s="1">
        <v>2.0</v>
      </c>
      <c r="J24" s="4">
        <v>0.34615384615384615</v>
      </c>
      <c r="K24" s="4">
        <f t="shared" si="21"/>
        <v>1.75</v>
      </c>
      <c r="L24" s="1"/>
      <c r="M24" s="1">
        <v>0.0</v>
      </c>
      <c r="N24" s="1">
        <v>7.0</v>
      </c>
      <c r="O24" s="1">
        <v>0.0</v>
      </c>
      <c r="P24" s="6">
        <v>0.886858584914478</v>
      </c>
      <c r="Q24" s="9">
        <f t="shared" si="22"/>
        <v>2.80952381</v>
      </c>
      <c r="R24" s="1">
        <f>'e20'!O5+'e19'!O5+'e18'!O5+'e17'!O5+'e16'!O5+'e15'!O5+'e14'!O5+'e13'!O5+'e12'!O5+'e11'!O5+'e10'!O5+'e9'!O5+'e8'!O5+'e7'!O5+'e6'!O5+'e5'!O5+'e4'!O5+'e3'!O5+'e2'!O5+'e1'!O5</f>
        <v>18</v>
      </c>
      <c r="S24" s="1">
        <f>'e20'!P5+'e19'!P5+'e18'!P5+'e17'!P5+'e16'!P5+'e15'!P5+'e14'!P5+'e13'!P5+'e12'!P5+'e11'!P5+'e10'!P5+'e9'!P5+'e8'!P5+'e7'!P5+'e6'!P5+'e5'!P5+'e4'!P5+'e3'!P5+'e2'!P5+'e1'!P5</f>
        <v>6</v>
      </c>
      <c r="T24" s="1">
        <v>11.0</v>
      </c>
      <c r="U24" s="1"/>
      <c r="V24" s="1">
        <v>0.0</v>
      </c>
      <c r="W24" s="1">
        <v>0.0</v>
      </c>
      <c r="X24" s="1">
        <v>0.0</v>
      </c>
      <c r="Y24" s="1">
        <v>0.0</v>
      </c>
      <c r="Z24" s="1">
        <v>0.0</v>
      </c>
      <c r="AA24" s="1">
        <v>0.0</v>
      </c>
      <c r="AB24" s="1"/>
      <c r="AC24" s="1"/>
      <c r="AD24" s="1"/>
      <c r="AE24" s="1"/>
      <c r="AF24" s="1"/>
      <c r="AG24" s="1"/>
    </row>
    <row r="25" ht="12.0" customHeight="1">
      <c r="A25" s="3" t="s">
        <v>25</v>
      </c>
      <c r="B25" s="4">
        <v>0.5</v>
      </c>
      <c r="C25" s="4">
        <v>1.0</v>
      </c>
      <c r="D25" s="4">
        <v>0.5</v>
      </c>
      <c r="E25" s="1">
        <v>0.0</v>
      </c>
      <c r="F25" s="1">
        <v>0.0</v>
      </c>
      <c r="G25" s="1">
        <v>7.0</v>
      </c>
      <c r="H25" s="1">
        <v>8.0</v>
      </c>
      <c r="I25" s="1">
        <v>1.0</v>
      </c>
      <c r="J25" s="4">
        <v>-0.875</v>
      </c>
      <c r="K25" s="4">
        <f t="shared" si="21"/>
        <v>0</v>
      </c>
      <c r="L25" s="1"/>
      <c r="M25" s="1">
        <v>0.0</v>
      </c>
      <c r="N25" s="1">
        <v>7.0</v>
      </c>
      <c r="O25" s="1">
        <v>0.0</v>
      </c>
      <c r="P25" s="6">
        <v>-0.375</v>
      </c>
      <c r="Q25" s="9">
        <f t="shared" si="22"/>
        <v>0.5</v>
      </c>
      <c r="R25" s="1">
        <f>'e20'!O6+'e19'!O6+'e18'!O6+'e17'!O6+'e16'!O6+'e15'!O6+'e14'!O6+'e13'!O6+'e12'!O6+'e11'!O6+'e10'!O6+'e9'!O6+'e8'!O6+'e7'!O6+'e6'!O6+'e5'!O6+'e4'!O6+'e3'!O6+'e2'!O6+'e1'!O6</f>
        <v>6</v>
      </c>
      <c r="S25" s="1">
        <f>'e20'!P6+'e19'!P6+'e18'!P6+'e17'!P6+'e16'!P6+'e15'!P6+'e14'!P6+'e13'!P6+'e12'!P6+'e11'!P6+'e10'!P6+'e9'!P6+'e8'!P6+'e7'!P6+'e6'!P6+'e5'!P6+'e4'!P6+'e3'!P6+'e2'!P6+'e1'!P6</f>
        <v>5</v>
      </c>
      <c r="T25" s="1">
        <v>15.0</v>
      </c>
      <c r="U25" s="1"/>
      <c r="V25" s="1">
        <v>0.0</v>
      </c>
      <c r="W25" s="1">
        <v>0.0</v>
      </c>
      <c r="X25" s="1">
        <v>0.0</v>
      </c>
      <c r="Y25" s="1">
        <v>0.0</v>
      </c>
      <c r="Z25" s="1">
        <v>0.0</v>
      </c>
      <c r="AA25" s="1">
        <v>0.0</v>
      </c>
      <c r="AB25" s="1"/>
      <c r="AC25" s="1"/>
      <c r="AD25" s="1"/>
      <c r="AE25" s="1"/>
      <c r="AF25" s="1"/>
      <c r="AG25" s="1"/>
    </row>
    <row r="26" ht="12.0" customHeight="1">
      <c r="A26" s="3" t="s">
        <v>26</v>
      </c>
      <c r="B26" s="4">
        <v>0.5</v>
      </c>
      <c r="C26" s="4">
        <v>1.5595238095238095</v>
      </c>
      <c r="D26" s="4">
        <v>0.32061068702290074</v>
      </c>
      <c r="E26" s="1">
        <v>0.0</v>
      </c>
      <c r="F26" s="1">
        <v>2.0</v>
      </c>
      <c r="G26" s="1">
        <v>4.0</v>
      </c>
      <c r="H26" s="1">
        <v>21.0</v>
      </c>
      <c r="I26" s="1">
        <v>3.0</v>
      </c>
      <c r="J26" s="4">
        <v>0.6031746031746031</v>
      </c>
      <c r="K26" s="4">
        <f t="shared" si="21"/>
        <v>2.333333333</v>
      </c>
      <c r="L26" s="1"/>
      <c r="M26" s="1">
        <v>0.0</v>
      </c>
      <c r="N26" s="1">
        <v>7.0</v>
      </c>
      <c r="O26" s="1">
        <v>0.0</v>
      </c>
      <c r="P26" s="6">
        <v>0.9237852901975039</v>
      </c>
      <c r="Q26" s="9">
        <f t="shared" si="22"/>
        <v>2.833333333</v>
      </c>
      <c r="R26" s="1">
        <f>'e20'!O7+'e19'!O7+'e18'!O7+'e17'!O7+'e16'!O7+'e15'!O7+'e14'!O7+'e13'!O7+'e12'!O7+'e11'!O7+'e10'!O7+'e9'!O7+'e8'!O7+'e7'!O7+'e6'!O7+'e5'!O7+'e4'!O7+'e3'!O7+'e2'!O7+'e1'!O7</f>
        <v>14</v>
      </c>
      <c r="S26" s="1">
        <f>'e20'!P7+'e19'!P7+'e18'!P7+'e17'!P7+'e16'!P7+'e15'!P7+'e14'!P7+'e13'!P7+'e12'!P7+'e11'!P7+'e10'!P7+'e9'!P7+'e8'!P7+'e7'!P7+'e6'!P7+'e5'!P7+'e4'!P7+'e3'!P7+'e2'!P7+'e1'!P7</f>
        <v>6</v>
      </c>
      <c r="T26" s="1">
        <v>12.0</v>
      </c>
      <c r="U26" s="1"/>
      <c r="V26" s="1">
        <v>0.0</v>
      </c>
      <c r="W26" s="1">
        <v>0.0</v>
      </c>
      <c r="X26" s="1">
        <v>0.0</v>
      </c>
      <c r="Y26" s="1">
        <v>0.0</v>
      </c>
      <c r="Z26" s="1">
        <v>0.0</v>
      </c>
      <c r="AA26" s="1">
        <v>0.0</v>
      </c>
      <c r="AB26" s="1"/>
      <c r="AC26" s="1"/>
      <c r="AD26" s="1"/>
      <c r="AE26" s="1"/>
      <c r="AF26" s="1"/>
      <c r="AG26" s="1"/>
    </row>
    <row r="27" ht="12.0" customHeight="1">
      <c r="A27" s="7" t="s">
        <v>27</v>
      </c>
      <c r="B27" s="4">
        <v>2.5095238095238095</v>
      </c>
      <c r="C27" s="4">
        <v>8.15952380952381</v>
      </c>
      <c r="D27" s="4">
        <v>0.3075576305806828</v>
      </c>
      <c r="E27" s="1">
        <v>1.0</v>
      </c>
      <c r="F27" s="1">
        <v>3.0</v>
      </c>
      <c r="G27" s="1">
        <v>9.0</v>
      </c>
      <c r="H27" s="1">
        <v>47.0</v>
      </c>
      <c r="I27" s="1">
        <v>6.0</v>
      </c>
      <c r="J27" s="4">
        <v>0.46808510638297873</v>
      </c>
      <c r="K27" s="4">
        <f t="shared" si="21"/>
        <v>1.076923077</v>
      </c>
      <c r="L27" s="1"/>
      <c r="M27" s="1">
        <v>0.0</v>
      </c>
      <c r="N27" s="1">
        <v>7.0</v>
      </c>
      <c r="O27" s="1">
        <v>0.0</v>
      </c>
      <c r="P27" s="6">
        <v>0.7756427369636616</v>
      </c>
      <c r="Q27" s="9">
        <f t="shared" si="22"/>
        <v>3.586446886</v>
      </c>
      <c r="R27" s="1">
        <f>'e20'!O8+'e19'!O8+'e18'!O8+'e17'!O8+'e16'!O8+'e15'!O8+'e14'!O8+'e13'!O8+'e12'!O8+'e11'!O8+'e10'!O8+'e9'!O8+'e8'!O8+'e7'!O8+'e6'!O8+'e5'!O8+'e4'!O8+'e3'!O8+'e2'!O8+'e1'!O8</f>
        <v>36</v>
      </c>
      <c r="S27" s="1">
        <f>'e20'!P8+'e19'!P8+'e18'!P8+'e17'!P8+'e16'!P8+'e15'!P8+'e14'!P8+'e13'!P8+'e12'!P8+'e11'!P8+'e10'!P8+'e9'!P8+'e8'!P8+'e7'!P8+'e6'!P8+'e5'!P8+'e4'!P8+'e3'!P8+'e2'!P8+'e1'!P8</f>
        <v>10</v>
      </c>
      <c r="T27" s="1">
        <v>6.0</v>
      </c>
      <c r="U27" s="1"/>
      <c r="V27" s="1">
        <v>2.0</v>
      </c>
      <c r="W27" s="1">
        <v>0.0</v>
      </c>
      <c r="X27" s="1">
        <v>5.0</v>
      </c>
      <c r="Y27" s="1">
        <v>1.0</v>
      </c>
      <c r="Z27" s="1">
        <v>7.0</v>
      </c>
      <c r="AA27" s="1">
        <v>1.0</v>
      </c>
      <c r="AB27" s="1"/>
      <c r="AC27" s="1"/>
      <c r="AD27" s="1"/>
      <c r="AE27" s="1"/>
      <c r="AF27" s="1"/>
      <c r="AG27" s="1"/>
    </row>
    <row r="28" ht="12.0" customHeight="1">
      <c r="A28" s="7" t="s">
        <v>28</v>
      </c>
      <c r="B28" s="4">
        <v>0.7595238095238095</v>
      </c>
      <c r="C28" s="4">
        <v>4.159523809523811</v>
      </c>
      <c r="D28" s="4">
        <v>0.18259874069833995</v>
      </c>
      <c r="E28" s="1">
        <v>0.0</v>
      </c>
      <c r="F28" s="1">
        <v>2.0</v>
      </c>
      <c r="G28" s="1">
        <v>6.0</v>
      </c>
      <c r="H28" s="1">
        <v>23.0</v>
      </c>
      <c r="I28" s="1">
        <v>3.0</v>
      </c>
      <c r="J28" s="4">
        <v>0.5797101449275363</v>
      </c>
      <c r="K28" s="4">
        <f t="shared" si="21"/>
        <v>1.866666667</v>
      </c>
      <c r="L28" s="1"/>
      <c r="M28" s="1">
        <v>0.0</v>
      </c>
      <c r="N28" s="1">
        <v>7.0</v>
      </c>
      <c r="O28" s="1">
        <v>0.0</v>
      </c>
      <c r="P28" s="6">
        <v>0.7623088856258762</v>
      </c>
      <c r="Q28" s="9">
        <f t="shared" si="22"/>
        <v>2.626190476</v>
      </c>
      <c r="R28" s="1">
        <f>'e20'!O9+'e19'!O9+'e18'!O9+'e17'!O9+'e16'!O9+'e15'!O9+'e14'!O9+'e13'!O9+'e12'!O9+'e11'!O9+'e10'!O9+'e9'!O9+'e8'!O9+'e7'!O9+'e6'!O9+'e5'!O9+'e4'!O9+'e3'!O9+'e2'!O9+'e1'!O9</f>
        <v>22</v>
      </c>
      <c r="S28" s="1">
        <f>'e20'!P9+'e19'!P9+'e18'!P9+'e17'!P9+'e16'!P9+'e15'!P9+'e14'!P9+'e13'!P9+'e12'!P9+'e11'!P9+'e10'!P9+'e9'!P9+'e8'!P9+'e7'!P9+'e6'!P9+'e5'!P9+'e4'!P9+'e3'!P9+'e2'!P9+'e1'!P9</f>
        <v>2</v>
      </c>
      <c r="T28" s="1">
        <v>10.0</v>
      </c>
      <c r="U28" s="1"/>
      <c r="V28" s="1">
        <v>1.0</v>
      </c>
      <c r="W28" s="1">
        <v>0.0</v>
      </c>
      <c r="X28" s="1">
        <v>1.0</v>
      </c>
      <c r="Y28" s="1">
        <v>0.0</v>
      </c>
      <c r="Z28" s="1">
        <v>2.0</v>
      </c>
      <c r="AA28" s="1">
        <v>0.0</v>
      </c>
      <c r="AB28" s="1"/>
      <c r="AC28" s="1"/>
      <c r="AD28" s="1"/>
      <c r="AE28" s="1"/>
      <c r="AF28" s="1"/>
      <c r="AG28" s="1"/>
    </row>
    <row r="29" ht="12.0" customHeight="1">
      <c r="A29" s="3" t="s">
        <v>29</v>
      </c>
      <c r="B29" s="4">
        <v>0.2</v>
      </c>
      <c r="C29" s="4">
        <v>0.7595238095238095</v>
      </c>
      <c r="D29" s="4">
        <v>0.2633228840125392</v>
      </c>
      <c r="E29" s="1">
        <v>0.0</v>
      </c>
      <c r="F29" s="1">
        <v>1.0</v>
      </c>
      <c r="G29" s="1">
        <v>6.0</v>
      </c>
      <c r="H29" s="1">
        <v>26.0</v>
      </c>
      <c r="I29" s="1">
        <v>4.0</v>
      </c>
      <c r="J29" s="4">
        <v>0.1923076923076923</v>
      </c>
      <c r="K29" s="4">
        <f t="shared" si="21"/>
        <v>0.7</v>
      </c>
      <c r="L29" s="1"/>
      <c r="M29" s="1">
        <v>0.0</v>
      </c>
      <c r="N29" s="1">
        <v>7.0</v>
      </c>
      <c r="O29" s="1">
        <v>0.0</v>
      </c>
      <c r="P29" s="6">
        <v>0.4556305763202315</v>
      </c>
      <c r="Q29" s="9">
        <f t="shared" si="22"/>
        <v>0.9</v>
      </c>
      <c r="R29" s="1">
        <f>'e20'!O10+'e19'!O10+'e18'!O10+'e17'!O10+'e16'!O10+'e15'!O10+'e14'!O10+'e13'!O10+'e12'!O10+'e11'!O10+'e10'!O10+'e9'!O10+'e8'!O10+'e7'!O10+'e6'!O10+'e5'!O10+'e4'!O10+'e3'!O10+'e2'!O10+'e1'!O10</f>
        <v>10</v>
      </c>
      <c r="S29" s="1">
        <f>'e20'!P10+'e19'!P10+'e18'!P10+'e17'!P10+'e16'!P10+'e15'!P10+'e14'!P10+'e13'!P10+'e12'!P10+'e11'!P10+'e10'!P10+'e9'!P10+'e8'!P10+'e7'!P10+'e6'!P10+'e5'!P10+'e4'!P10+'e3'!P10+'e2'!P10+'e1'!P10</f>
        <v>0</v>
      </c>
      <c r="T29" s="1">
        <v>13.0</v>
      </c>
      <c r="U29" s="1"/>
      <c r="V29" s="1">
        <v>0.0</v>
      </c>
      <c r="W29" s="1">
        <v>0.0</v>
      </c>
      <c r="X29" s="1">
        <v>0.0</v>
      </c>
      <c r="Y29" s="1">
        <v>0.0</v>
      </c>
      <c r="Z29" s="1">
        <v>0.0</v>
      </c>
      <c r="AA29" s="1">
        <v>0.0</v>
      </c>
      <c r="AB29" s="1"/>
      <c r="AC29" s="1"/>
      <c r="AD29" s="1"/>
      <c r="AE29" s="1"/>
      <c r="AF29" s="1"/>
      <c r="AG29" s="1"/>
    </row>
    <row r="30" ht="12.0" customHeight="1">
      <c r="A30" s="7" t="s">
        <v>30</v>
      </c>
      <c r="B30" s="4">
        <v>5.25952380952381</v>
      </c>
      <c r="C30" s="4">
        <v>7.659523809523811</v>
      </c>
      <c r="D30" s="4">
        <v>0.6866645943425552</v>
      </c>
      <c r="E30" s="1">
        <v>0.0</v>
      </c>
      <c r="F30" s="1">
        <v>2.0</v>
      </c>
      <c r="G30" s="1">
        <v>12.0</v>
      </c>
      <c r="H30" s="1">
        <v>37.0</v>
      </c>
      <c r="I30" s="1">
        <v>5.0</v>
      </c>
      <c r="J30" s="4">
        <v>0.33513513513513515</v>
      </c>
      <c r="K30" s="4">
        <f t="shared" si="21"/>
        <v>0.7</v>
      </c>
      <c r="L30" s="1"/>
      <c r="M30" s="1">
        <v>0.0</v>
      </c>
      <c r="N30" s="1">
        <v>7.0</v>
      </c>
      <c r="O30" s="1">
        <v>0.0</v>
      </c>
      <c r="P30" s="6">
        <v>1.0217997294776904</v>
      </c>
      <c r="Q30" s="9">
        <f t="shared" si="22"/>
        <v>5.95952381</v>
      </c>
      <c r="R30" s="1">
        <f>'e20'!O11+'e19'!O11+'e18'!O11+'e17'!O11+'e16'!O11+'e15'!O11+'e14'!O11+'e13'!O11+'e12'!O11+'e11'!O11+'e10'!O11+'e9'!O11+'e8'!O11+'e7'!O11+'e6'!O11+'e5'!O11+'e4'!O11+'e3'!O11+'e2'!O11+'e1'!O11</f>
        <v>37</v>
      </c>
      <c r="S30" s="1">
        <f>'e20'!P11+'e19'!P11+'e18'!P11+'e17'!P11+'e16'!P11+'e15'!P11+'e14'!P11+'e13'!P11+'e12'!P11+'e11'!P11+'e10'!P11+'e9'!P11+'e8'!P11+'e7'!P11+'e6'!P11+'e5'!P11+'e4'!P11+'e3'!P11+'e2'!P11+'e1'!P11</f>
        <v>16</v>
      </c>
      <c r="T30" s="1">
        <v>5.0</v>
      </c>
      <c r="U30" s="1"/>
      <c r="V30" s="1">
        <v>1.0</v>
      </c>
      <c r="W30" s="1">
        <v>1.0</v>
      </c>
      <c r="X30" s="1">
        <v>3.0</v>
      </c>
      <c r="Y30" s="1">
        <v>1.0</v>
      </c>
      <c r="Z30" s="1">
        <v>4.0</v>
      </c>
      <c r="AA30" s="1">
        <v>2.0</v>
      </c>
      <c r="AB30" s="1"/>
      <c r="AC30" s="1"/>
      <c r="AD30" s="1"/>
      <c r="AE30" s="1"/>
      <c r="AF30" s="1"/>
      <c r="AG30" s="1"/>
    </row>
    <row r="31" ht="12.0" customHeight="1">
      <c r="A31" s="7" t="s">
        <v>31</v>
      </c>
      <c r="B31" s="4">
        <v>1.3428571428571427</v>
      </c>
      <c r="C31" s="4">
        <v>14.159523809523806</v>
      </c>
      <c r="D31" s="4">
        <v>0.09483773331091308</v>
      </c>
      <c r="E31" s="1">
        <v>2.0</v>
      </c>
      <c r="F31" s="1">
        <v>8.0</v>
      </c>
      <c r="G31" s="1">
        <v>7.0</v>
      </c>
      <c r="H31" s="1">
        <v>71.0</v>
      </c>
      <c r="I31" s="1">
        <v>11.0</v>
      </c>
      <c r="J31" s="4">
        <v>0.7183098591549295</v>
      </c>
      <c r="K31" s="4">
        <f t="shared" si="21"/>
        <v>1.851239669</v>
      </c>
      <c r="L31" s="1"/>
      <c r="M31" s="1">
        <v>0.0</v>
      </c>
      <c r="N31" s="1">
        <v>7.0</v>
      </c>
      <c r="O31" s="1">
        <v>0.0</v>
      </c>
      <c r="P31" s="6">
        <v>0.8131475924658426</v>
      </c>
      <c r="Q31" s="9">
        <f t="shared" si="22"/>
        <v>3.194096812</v>
      </c>
      <c r="R31" s="1">
        <f>'e20'!O12+'e19'!O12+'e18'!O12+'e17'!O12+'e16'!O12+'e15'!O12+'e14'!O12+'e13'!O12+'e12'!O12+'e11'!O12+'e10'!O12+'e9'!O12+'e8'!O12+'e7'!O12+'e6'!O12+'e5'!O12+'e4'!O12+'e3'!O12+'e2'!O12+'e1'!O12</f>
        <v>38</v>
      </c>
      <c r="S31" s="1">
        <f>'e20'!P12+'e19'!P12+'e18'!P12+'e17'!P12+'e16'!P12+'e15'!P12+'e14'!P12+'e13'!P12+'e12'!P12+'e11'!P12+'e10'!P12+'e9'!P12+'e8'!P12+'e7'!P12+'e6'!P12+'e5'!P12+'e4'!P12+'e3'!P12+'e2'!P12+'e1'!P12</f>
        <v>1</v>
      </c>
      <c r="T31" s="1">
        <v>4.0</v>
      </c>
      <c r="U31" s="1"/>
      <c r="V31" s="1">
        <v>3.0</v>
      </c>
      <c r="W31" s="1">
        <v>0.0</v>
      </c>
      <c r="X31" s="1">
        <v>9.0</v>
      </c>
      <c r="Y31" s="1">
        <v>0.0</v>
      </c>
      <c r="Z31" s="1">
        <v>12.0</v>
      </c>
      <c r="AA31" s="1">
        <v>0.0</v>
      </c>
      <c r="AB31" s="1"/>
      <c r="AC31" s="1"/>
      <c r="AD31" s="1"/>
      <c r="AE31" s="1"/>
      <c r="AF31" s="1"/>
      <c r="AG31" s="1"/>
    </row>
    <row r="32" ht="12.0" customHeight="1">
      <c r="A32" s="3" t="s">
        <v>32</v>
      </c>
      <c r="B32" s="4">
        <v>0.4</v>
      </c>
      <c r="C32" s="4">
        <v>6.659523809523811</v>
      </c>
      <c r="D32" s="4">
        <v>0.060064354665713256</v>
      </c>
      <c r="E32" s="1">
        <v>1.0</v>
      </c>
      <c r="F32" s="1">
        <v>5.0</v>
      </c>
      <c r="G32" s="1">
        <v>4.0</v>
      </c>
      <c r="H32" s="1">
        <v>53.0</v>
      </c>
      <c r="I32" s="1">
        <v>7.0</v>
      </c>
      <c r="J32" s="4">
        <v>0.7035040431266847</v>
      </c>
      <c r="K32" s="4">
        <f t="shared" si="21"/>
        <v>2.5</v>
      </c>
      <c r="L32" s="1"/>
      <c r="M32" s="1">
        <v>0.0</v>
      </c>
      <c r="N32" s="1">
        <v>7.0</v>
      </c>
      <c r="O32" s="1">
        <v>0.0</v>
      </c>
      <c r="P32" s="6">
        <v>0.7635683977923979</v>
      </c>
      <c r="Q32" s="9">
        <f t="shared" si="22"/>
        <v>2.9</v>
      </c>
      <c r="R32" s="1">
        <f>'e20'!O13+'e19'!O13+'e18'!O13+'e17'!O13+'e16'!O13+'e15'!O13+'e14'!O13+'e13'!O13+'e12'!O13+'e11'!O13+'e10'!O13+'e9'!O13+'e8'!O13+'e7'!O13+'e6'!O13+'e5'!O13+'e4'!O13+'e3'!O13+'e2'!O13+'e1'!O13</f>
        <v>25</v>
      </c>
      <c r="S32" s="1">
        <f>'e20'!P13+'e19'!P13+'e18'!P13+'e17'!P13+'e16'!P13+'e15'!P13+'e14'!P13+'e13'!P13+'e12'!P13+'e11'!P13+'e10'!P13+'e9'!P13+'e8'!P13+'e7'!P13+'e6'!P13+'e5'!P13+'e4'!P13+'e3'!P13+'e2'!P13+'e1'!P13</f>
        <v>1</v>
      </c>
      <c r="T32" s="1">
        <v>9.0</v>
      </c>
      <c r="U32" s="1"/>
      <c r="V32" s="1">
        <v>2.0</v>
      </c>
      <c r="W32" s="1">
        <v>0.0</v>
      </c>
      <c r="X32" s="1">
        <v>3.0</v>
      </c>
      <c r="Y32" s="1">
        <v>0.0</v>
      </c>
      <c r="Z32" s="1">
        <v>5.0</v>
      </c>
      <c r="AA32" s="1">
        <v>0.0</v>
      </c>
      <c r="AB32" s="1"/>
      <c r="AC32" s="1"/>
      <c r="AD32" s="1"/>
      <c r="AE32" s="1"/>
      <c r="AF32" s="1"/>
      <c r="AG32" s="1"/>
    </row>
    <row r="33" ht="12.0" customHeight="1">
      <c r="A33" s="7" t="s">
        <v>33</v>
      </c>
      <c r="B33" s="4">
        <v>0.7595238095238095</v>
      </c>
      <c r="C33" s="4">
        <v>8.459523809523809</v>
      </c>
      <c r="D33" s="4">
        <v>0.08978328173374614</v>
      </c>
      <c r="E33" s="1">
        <v>1.0</v>
      </c>
      <c r="F33" s="1">
        <v>5.0</v>
      </c>
      <c r="G33" s="1">
        <v>5.0</v>
      </c>
      <c r="H33" s="1">
        <v>48.0</v>
      </c>
      <c r="I33" s="1">
        <v>6.0</v>
      </c>
      <c r="J33" s="4">
        <v>0.8159722222222222</v>
      </c>
      <c r="K33" s="4">
        <f t="shared" si="21"/>
        <v>2.592592593</v>
      </c>
      <c r="L33" s="1"/>
      <c r="M33" s="1">
        <v>0.0</v>
      </c>
      <c r="N33" s="1">
        <v>7.0</v>
      </c>
      <c r="O33" s="1">
        <v>0.0</v>
      </c>
      <c r="P33" s="6">
        <v>0.9057555039559684</v>
      </c>
      <c r="Q33" s="9">
        <f t="shared" si="22"/>
        <v>3.352116402</v>
      </c>
      <c r="R33" s="1">
        <f>'e20'!O14+'e19'!O14+'e18'!O14+'e17'!O14+'e16'!O14+'e15'!O14+'e14'!O14+'e13'!O14+'e12'!O14+'e11'!O14+'e10'!O14+'e9'!O14+'e8'!O14+'e7'!O14+'e6'!O14+'e5'!O14+'e4'!O14+'e3'!O14+'e2'!O14+'e1'!O14</f>
        <v>30</v>
      </c>
      <c r="S33" s="1">
        <f>'e20'!P14+'e19'!P14+'e18'!P14+'e17'!P14+'e16'!P14+'e15'!P14+'e14'!P14+'e13'!P14+'e12'!P14+'e11'!P14+'e10'!P14+'e9'!P14+'e8'!P14+'e7'!P14+'e6'!P14+'e5'!P14+'e4'!P14+'e3'!P14+'e2'!P14+'e1'!P14</f>
        <v>4</v>
      </c>
      <c r="T33" s="1">
        <v>8.0</v>
      </c>
      <c r="U33" s="1"/>
      <c r="V33" s="1">
        <v>2.0</v>
      </c>
      <c r="W33" s="1">
        <v>0.0</v>
      </c>
      <c r="X33" s="1">
        <v>5.0</v>
      </c>
      <c r="Y33" s="1">
        <v>0.0</v>
      </c>
      <c r="Z33" s="1">
        <v>7.0</v>
      </c>
      <c r="AA33" s="1">
        <v>0.0</v>
      </c>
      <c r="AB33" s="1"/>
      <c r="AC33" s="1"/>
      <c r="AD33" s="1"/>
      <c r="AE33" s="1"/>
      <c r="AF33" s="1"/>
      <c r="AG33" s="1"/>
    </row>
    <row r="34" ht="12.0" customHeight="1">
      <c r="A34" s="3" t="s">
        <v>34</v>
      </c>
      <c r="B34" s="4">
        <v>0.8999999999999999</v>
      </c>
      <c r="C34" s="4">
        <v>10.159523809523806</v>
      </c>
      <c r="D34" s="4">
        <v>0.08858682915397237</v>
      </c>
      <c r="E34" s="1">
        <v>1.0</v>
      </c>
      <c r="F34" s="1">
        <v>5.0</v>
      </c>
      <c r="G34" s="1">
        <v>14.0</v>
      </c>
      <c r="H34" s="1">
        <v>71.0</v>
      </c>
      <c r="I34" s="1">
        <v>10.0</v>
      </c>
      <c r="J34" s="4">
        <v>0.4802816901408451</v>
      </c>
      <c r="K34" s="4">
        <f t="shared" si="21"/>
        <v>0.7777777778</v>
      </c>
      <c r="L34" s="1"/>
      <c r="M34" s="1">
        <v>0.0</v>
      </c>
      <c r="N34" s="1">
        <v>7.0</v>
      </c>
      <c r="O34" s="1">
        <v>0.0</v>
      </c>
      <c r="P34" s="6">
        <v>0.5688685192948175</v>
      </c>
      <c r="Q34" s="9">
        <f t="shared" si="22"/>
        <v>1.677777778</v>
      </c>
      <c r="R34" s="1">
        <f>'e20'!O15+'e19'!O15+'e18'!O15+'e17'!O15+'e16'!O15+'e15'!O15+'e14'!O15+'e13'!O15+'e12'!O15+'e11'!O15+'e10'!O15+'e9'!O15+'e8'!O15+'e7'!O15+'e6'!O15+'e5'!O15+'e4'!O15+'e3'!O15+'e2'!O15+'e1'!O15</f>
        <v>34</v>
      </c>
      <c r="S34" s="1">
        <f>'e20'!P15+'e19'!P15+'e18'!P15+'e17'!P15+'e16'!P15+'e15'!P15+'e14'!P15+'e13'!P15+'e12'!P15+'e11'!P15+'e10'!P15+'e9'!P15+'e8'!P15+'e7'!P15+'e6'!P15+'e5'!P15+'e4'!P15+'e3'!P15+'e2'!P15+'e1'!P15</f>
        <v>4</v>
      </c>
      <c r="T34" s="1">
        <v>7.0</v>
      </c>
      <c r="U34" s="1"/>
      <c r="V34" s="1">
        <v>3.0</v>
      </c>
      <c r="W34" s="1">
        <v>0.0</v>
      </c>
      <c r="X34" s="1">
        <v>6.0</v>
      </c>
      <c r="Y34" s="1">
        <v>0.0</v>
      </c>
      <c r="Z34" s="1">
        <v>9.0</v>
      </c>
      <c r="AA34" s="1">
        <v>0.0</v>
      </c>
      <c r="AB34" s="1"/>
      <c r="AC34" s="1"/>
      <c r="AD34" s="1"/>
      <c r="AE34" s="1"/>
      <c r="AF34" s="1"/>
      <c r="AG34" s="1"/>
    </row>
    <row r="35" ht="12.0" customHeight="1">
      <c r="A35" s="3" t="s">
        <v>35</v>
      </c>
      <c r="B35" s="4">
        <v>5.4</v>
      </c>
      <c r="C35" s="4">
        <v>13.659523809523806</v>
      </c>
      <c r="D35" s="4">
        <v>0.3953285689384697</v>
      </c>
      <c r="E35" s="1">
        <v>0.0</v>
      </c>
      <c r="F35" s="1">
        <v>10.0</v>
      </c>
      <c r="G35" s="1">
        <v>6.0</v>
      </c>
      <c r="H35" s="1">
        <v>84.0</v>
      </c>
      <c r="I35" s="1">
        <v>13.0</v>
      </c>
      <c r="J35" s="4">
        <v>0.7637362637362638</v>
      </c>
      <c r="K35" s="4">
        <f t="shared" si="21"/>
        <v>2.153846154</v>
      </c>
      <c r="L35" s="1"/>
      <c r="M35" s="1">
        <v>1.0</v>
      </c>
      <c r="N35" s="1">
        <v>7.0</v>
      </c>
      <c r="O35" s="4">
        <v>0.14285714285714285</v>
      </c>
      <c r="P35" s="6">
        <v>1.3019219755318763</v>
      </c>
      <c r="Q35" s="9">
        <f t="shared" si="22"/>
        <v>8.410989011</v>
      </c>
      <c r="R35" s="1">
        <f>'e20'!O16+'e19'!O16+'e18'!O16+'e17'!O16+'e16'!O16+'e15'!O16+'e14'!O16+'e13'!O16+'e12'!O16+'e11'!O16+'e10'!O16+'e9'!O16+'e8'!O16+'e7'!O16+'e6'!O16+'e5'!O16+'e4'!O16+'e3'!O16+'e2'!O16+'e1'!O16</f>
        <v>39</v>
      </c>
      <c r="S35" s="1">
        <f>'e20'!P16+'e19'!P16+'e18'!P16+'e17'!P16+'e16'!P16+'e15'!P16+'e14'!P16+'e13'!P16+'e12'!P16+'e11'!P16+'e10'!P16+'e9'!P16+'e8'!P16+'e7'!P16+'e6'!P16+'e5'!P16+'e4'!P16+'e3'!P16+'e2'!P16+'e1'!P16</f>
        <v>0</v>
      </c>
      <c r="T35" s="1">
        <v>2.0</v>
      </c>
      <c r="U35" s="1"/>
      <c r="V35" s="1">
        <v>3.0</v>
      </c>
      <c r="W35" s="1">
        <v>0.0</v>
      </c>
      <c r="X35" s="1">
        <v>9.0</v>
      </c>
      <c r="Y35" s="1">
        <v>5.0</v>
      </c>
      <c r="Z35" s="1">
        <v>12.0</v>
      </c>
      <c r="AA35" s="1">
        <v>5.0</v>
      </c>
      <c r="AB35" s="1"/>
      <c r="AC35" s="1"/>
      <c r="AD35" s="1"/>
      <c r="AE35" s="1"/>
      <c r="AF35" s="1"/>
      <c r="AG35" s="1"/>
    </row>
    <row r="36" ht="12.0" customHeight="1">
      <c r="A36" s="3" t="s">
        <v>36</v>
      </c>
      <c r="B36" s="4">
        <v>0.5</v>
      </c>
      <c r="C36" s="4">
        <v>1.1428571428571428</v>
      </c>
      <c r="D36" s="4">
        <v>0.4375</v>
      </c>
      <c r="E36" s="1">
        <v>0.0</v>
      </c>
      <c r="F36" s="1">
        <v>1.0</v>
      </c>
      <c r="G36" s="1">
        <v>4.0</v>
      </c>
      <c r="H36" s="1">
        <v>15.0</v>
      </c>
      <c r="I36" s="1">
        <v>2.0</v>
      </c>
      <c r="J36" s="4">
        <v>0.3666666666666667</v>
      </c>
      <c r="K36" s="4">
        <f t="shared" si="21"/>
        <v>1.75</v>
      </c>
      <c r="L36" s="1"/>
      <c r="M36" s="1">
        <v>0.0</v>
      </c>
      <c r="N36" s="1">
        <v>7.0</v>
      </c>
      <c r="O36" s="1">
        <v>0.0</v>
      </c>
      <c r="P36" s="6">
        <v>0.8041666666666667</v>
      </c>
      <c r="Q36" s="9">
        <f t="shared" si="22"/>
        <v>2.25</v>
      </c>
      <c r="R36" s="1">
        <f>'e20'!O17+'e19'!O17+'e18'!O17+'e17'!O17+'e16'!O17+'e15'!O17+'e14'!O17+'e13'!O17+'e12'!O17+'e11'!O17+'e10'!O17+'e9'!O17+'e8'!O17+'e7'!O17+'e6'!O17+'e5'!O17+'e4'!O17+'e3'!O17+'e2'!O17+'e1'!O17</f>
        <v>10</v>
      </c>
      <c r="S36" s="1">
        <f>'e20'!P17+'e19'!P17+'e18'!P17+'e17'!P17+'e16'!P17+'e15'!P17+'e14'!P17+'e13'!P17+'e12'!P17+'e11'!P17+'e10'!P17+'e9'!P17+'e8'!P17+'e7'!P17+'e6'!P17+'e5'!P17+'e4'!P17+'e3'!P17+'e2'!P17+'e1'!P17</f>
        <v>6</v>
      </c>
      <c r="T36" s="1">
        <v>14.0</v>
      </c>
      <c r="U36" s="1"/>
      <c r="V36" s="1">
        <v>0.0</v>
      </c>
      <c r="W36" s="1">
        <v>0.0</v>
      </c>
      <c r="X36" s="1">
        <v>0.0</v>
      </c>
      <c r="Y36" s="1">
        <v>0.0</v>
      </c>
      <c r="Z36" s="1">
        <v>0.0</v>
      </c>
      <c r="AA36" s="1">
        <v>0.0</v>
      </c>
      <c r="AB36" s="1"/>
      <c r="AC36" s="1"/>
      <c r="AD36" s="1"/>
      <c r="AE36" s="1"/>
      <c r="AF36" s="1"/>
      <c r="AG36" s="1"/>
    </row>
    <row r="37" ht="12.0" customHeight="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ht="12.0" customHeight="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row>
    <row r="39" ht="12.0" customHeight="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row>
    <row r="40" ht="12.0"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ht="12.0" customHeight="1"/>
    <row r="42" ht="12.0" customHeight="1">
      <c r="A42" s="11" t="s">
        <v>44</v>
      </c>
      <c r="B42" s="1"/>
      <c r="C42" s="1"/>
      <c r="D42" s="1"/>
      <c r="E42" s="1"/>
      <c r="F42" s="1"/>
      <c r="G42" s="1"/>
      <c r="H42" s="1"/>
      <c r="I42" s="1"/>
      <c r="J42" s="1"/>
      <c r="K42" s="1"/>
      <c r="L42" s="12"/>
      <c r="M42" s="1"/>
      <c r="N42" s="1"/>
      <c r="O42" s="1"/>
      <c r="P42" s="1"/>
      <c r="Q42" s="1"/>
      <c r="R42" s="1"/>
      <c r="S42" s="1"/>
      <c r="T42" s="1"/>
      <c r="U42" s="1"/>
      <c r="V42" s="1"/>
      <c r="W42" s="1"/>
      <c r="X42" s="1"/>
      <c r="Y42" s="1"/>
      <c r="Z42" s="1"/>
      <c r="AA42" s="1"/>
      <c r="AB42" s="1"/>
      <c r="AC42" s="1"/>
      <c r="AD42" s="1"/>
      <c r="AE42" s="1"/>
      <c r="AF42" s="1"/>
      <c r="AG42" s="1"/>
    </row>
    <row r="43" ht="12.0" customHeight="1">
      <c r="B43" s="1" t="s">
        <v>1</v>
      </c>
      <c r="C43" s="1" t="s">
        <v>38</v>
      </c>
      <c r="D43" s="1" t="s">
        <v>3</v>
      </c>
      <c r="E43" s="1" t="s">
        <v>4</v>
      </c>
      <c r="F43" s="1" t="s">
        <v>5</v>
      </c>
      <c r="G43" s="1" t="s">
        <v>6</v>
      </c>
      <c r="H43" s="1" t="s">
        <v>7</v>
      </c>
      <c r="I43" s="1" t="s">
        <v>8</v>
      </c>
      <c r="J43" s="1" t="s">
        <v>9</v>
      </c>
      <c r="K43" s="1" t="s">
        <v>39</v>
      </c>
      <c r="L43" s="1" t="s">
        <v>10</v>
      </c>
      <c r="M43" s="1" t="s">
        <v>11</v>
      </c>
      <c r="N43" s="1" t="s">
        <v>12</v>
      </c>
      <c r="O43" s="1" t="s">
        <v>13</v>
      </c>
      <c r="P43" s="13" t="s">
        <v>14</v>
      </c>
      <c r="Q43" s="14" t="s">
        <v>40</v>
      </c>
      <c r="R43" s="1" t="s">
        <v>41</v>
      </c>
      <c r="S43" s="1" t="s">
        <v>42</v>
      </c>
      <c r="T43" s="1" t="s">
        <v>43</v>
      </c>
      <c r="U43" s="1"/>
      <c r="V43" s="1" t="s">
        <v>15</v>
      </c>
      <c r="W43" s="1" t="s">
        <v>16</v>
      </c>
      <c r="X43" s="1" t="s">
        <v>17</v>
      </c>
      <c r="Y43" s="1" t="s">
        <v>18</v>
      </c>
      <c r="Z43" s="1" t="s">
        <v>19</v>
      </c>
      <c r="AA43" s="1" t="s">
        <v>20</v>
      </c>
      <c r="AB43" s="1"/>
      <c r="AC43" s="1"/>
      <c r="AD43" s="1"/>
      <c r="AE43" s="1"/>
      <c r="AF43" s="1"/>
      <c r="AG43" s="1"/>
    </row>
    <row r="44" ht="12.0" customHeight="1">
      <c r="A44" s="3" t="s">
        <v>21</v>
      </c>
      <c r="B44" s="4">
        <v>3.4000000000000004</v>
      </c>
      <c r="C44" s="4">
        <v>14.159523809523806</v>
      </c>
      <c r="D44" s="4">
        <v>0.24012106944677997</v>
      </c>
      <c r="E44" s="1">
        <v>0.0</v>
      </c>
      <c r="F44" s="1">
        <v>12.0</v>
      </c>
      <c r="G44" s="1">
        <v>3.0</v>
      </c>
      <c r="H44" s="1">
        <v>84.0</v>
      </c>
      <c r="I44" s="1">
        <v>13.0</v>
      </c>
      <c r="J44" s="4">
        <v>0.9203296703296703</v>
      </c>
      <c r="K44" s="4">
        <v>3.6923076923076925</v>
      </c>
      <c r="L44" s="1"/>
      <c r="M44" s="1">
        <v>6.0</v>
      </c>
      <c r="N44" s="1">
        <v>7.0</v>
      </c>
      <c r="O44" s="4">
        <v>0.8571428571428571</v>
      </c>
      <c r="P44" s="15">
        <v>2.0175935969193075</v>
      </c>
      <c r="Q44" s="16">
        <v>12.235164835164834</v>
      </c>
      <c r="R44" s="1">
        <v>39.0</v>
      </c>
      <c r="S44" s="1">
        <v>0.0</v>
      </c>
      <c r="T44" s="1">
        <v>1.0</v>
      </c>
      <c r="U44" s="1"/>
      <c r="V44" s="1">
        <v>3.0</v>
      </c>
      <c r="W44" s="1">
        <v>1.0</v>
      </c>
      <c r="X44" s="1">
        <v>9.0</v>
      </c>
      <c r="Y44" s="1">
        <v>1.0</v>
      </c>
      <c r="Z44" s="1">
        <v>12.0</v>
      </c>
      <c r="AA44" s="1">
        <v>2.0</v>
      </c>
      <c r="AB44" s="1"/>
      <c r="AC44" s="1"/>
      <c r="AD44" s="1"/>
      <c r="AE44" s="1"/>
      <c r="AF44" s="1"/>
      <c r="AG44" s="1"/>
    </row>
    <row r="45" ht="12.0" customHeight="1">
      <c r="A45" s="3" t="s">
        <v>35</v>
      </c>
      <c r="B45" s="4">
        <v>5.4</v>
      </c>
      <c r="C45" s="4">
        <v>13.659523809523806</v>
      </c>
      <c r="D45" s="4">
        <v>0.3953285689384697</v>
      </c>
      <c r="E45" s="1">
        <v>0.0</v>
      </c>
      <c r="F45" s="1">
        <v>10.0</v>
      </c>
      <c r="G45" s="1">
        <v>6.0</v>
      </c>
      <c r="H45" s="1">
        <v>84.0</v>
      </c>
      <c r="I45" s="1">
        <v>13.0</v>
      </c>
      <c r="J45" s="4">
        <v>0.7637362637362638</v>
      </c>
      <c r="K45" s="4">
        <v>2.1538461538461537</v>
      </c>
      <c r="L45" s="1"/>
      <c r="M45" s="1">
        <v>1.0</v>
      </c>
      <c r="N45" s="1">
        <v>7.0</v>
      </c>
      <c r="O45" s="4">
        <v>0.14285714285714285</v>
      </c>
      <c r="P45" s="15">
        <v>1.3019219755318763</v>
      </c>
      <c r="Q45" s="16">
        <v>8.410989010989011</v>
      </c>
      <c r="R45" s="1">
        <v>39.0</v>
      </c>
      <c r="S45" s="1">
        <v>0.0</v>
      </c>
      <c r="T45" s="1">
        <v>2.0</v>
      </c>
      <c r="U45" s="1"/>
      <c r="V45" s="1">
        <v>3.0</v>
      </c>
      <c r="W45" s="1">
        <v>0.0</v>
      </c>
      <c r="X45" s="1">
        <v>9.0</v>
      </c>
      <c r="Y45" s="1">
        <v>5.0</v>
      </c>
      <c r="Z45" s="1">
        <v>12.0</v>
      </c>
      <c r="AA45" s="1">
        <v>5.0</v>
      </c>
      <c r="AB45" s="1"/>
      <c r="AC45" s="1"/>
      <c r="AD45" s="1"/>
      <c r="AE45" s="1"/>
      <c r="AF45" s="1"/>
      <c r="AG45" s="1"/>
    </row>
    <row r="46" ht="12.0" customHeight="1">
      <c r="A46" s="7" t="s">
        <v>22</v>
      </c>
      <c r="B46" s="4">
        <v>2.5095238095238095</v>
      </c>
      <c r="C46" s="4">
        <v>13.659523809523806</v>
      </c>
      <c r="D46" s="4">
        <v>0.18371971413630822</v>
      </c>
      <c r="E46" s="1">
        <v>1.0</v>
      </c>
      <c r="F46" s="1">
        <v>11.0</v>
      </c>
      <c r="G46" s="1">
        <v>4.0</v>
      </c>
      <c r="H46" s="1">
        <v>71.0</v>
      </c>
      <c r="I46" s="1">
        <v>11.0</v>
      </c>
      <c r="J46" s="4">
        <v>0.9948783610755442</v>
      </c>
      <c r="K46" s="4">
        <v>3.5</v>
      </c>
      <c r="L46" s="1"/>
      <c r="M46" s="1">
        <v>0.0</v>
      </c>
      <c r="N46" s="1">
        <v>7.0</v>
      </c>
      <c r="O46" s="4">
        <v>0.0</v>
      </c>
      <c r="P46" s="15">
        <v>1.1785980752118523</v>
      </c>
      <c r="Q46" s="16">
        <v>6.0095238095238095</v>
      </c>
      <c r="R46" s="1">
        <v>39.0</v>
      </c>
      <c r="S46" s="1">
        <v>0.0</v>
      </c>
      <c r="T46" s="1">
        <v>3.0</v>
      </c>
      <c r="U46" s="1"/>
      <c r="V46" s="1">
        <v>3.0</v>
      </c>
      <c r="W46" s="1">
        <v>1.0</v>
      </c>
      <c r="X46" s="1">
        <v>9.0</v>
      </c>
      <c r="Y46" s="1">
        <v>1.0</v>
      </c>
      <c r="Z46" s="1">
        <v>12.0</v>
      </c>
      <c r="AA46" s="1">
        <v>2.0</v>
      </c>
      <c r="AB46" s="1"/>
      <c r="AC46" s="1"/>
      <c r="AD46" s="1"/>
      <c r="AE46" s="1"/>
      <c r="AF46" s="1"/>
      <c r="AG46" s="1"/>
    </row>
    <row r="47" ht="12.0" customHeight="1">
      <c r="A47" s="7" t="s">
        <v>30</v>
      </c>
      <c r="B47" s="4">
        <v>5.25952380952381</v>
      </c>
      <c r="C47" s="4">
        <v>7.659523809523811</v>
      </c>
      <c r="D47" s="4">
        <v>0.6866645943425552</v>
      </c>
      <c r="E47" s="1">
        <v>0.0</v>
      </c>
      <c r="F47" s="1">
        <v>2.0</v>
      </c>
      <c r="G47" s="1">
        <v>12.0</v>
      </c>
      <c r="H47" s="1">
        <v>37.0</v>
      </c>
      <c r="I47" s="1">
        <v>5.0</v>
      </c>
      <c r="J47" s="4">
        <v>0.33513513513513515</v>
      </c>
      <c r="K47" s="4">
        <v>0.7</v>
      </c>
      <c r="L47" s="1"/>
      <c r="M47" s="1">
        <v>0.0</v>
      </c>
      <c r="N47" s="1">
        <v>7.0</v>
      </c>
      <c r="O47" s="1">
        <v>0.0</v>
      </c>
      <c r="P47" s="15">
        <v>1.0217997294776904</v>
      </c>
      <c r="Q47" s="16">
        <v>5.9595238095238106</v>
      </c>
      <c r="R47" s="1">
        <v>37.0</v>
      </c>
      <c r="S47" s="1">
        <v>16.0</v>
      </c>
      <c r="T47" s="1">
        <v>5.0</v>
      </c>
      <c r="U47" s="1"/>
      <c r="V47" s="1">
        <v>1.0</v>
      </c>
      <c r="W47" s="1">
        <v>1.0</v>
      </c>
      <c r="X47" s="1">
        <v>3.0</v>
      </c>
      <c r="Y47" s="1">
        <v>1.0</v>
      </c>
      <c r="Z47" s="1">
        <v>4.0</v>
      </c>
      <c r="AA47" s="1">
        <v>2.0</v>
      </c>
      <c r="AB47" s="1"/>
      <c r="AC47" s="1"/>
      <c r="AD47" s="1"/>
      <c r="AE47" s="1"/>
      <c r="AF47" s="1"/>
      <c r="AG47" s="1"/>
    </row>
    <row r="48" ht="12.0" customHeight="1">
      <c r="A48" s="7" t="s">
        <v>27</v>
      </c>
      <c r="B48" s="4">
        <v>2.5095238095238095</v>
      </c>
      <c r="C48" s="4">
        <v>8.15952380952381</v>
      </c>
      <c r="D48" s="4">
        <v>0.3075576305806828</v>
      </c>
      <c r="E48" s="1">
        <v>1.0</v>
      </c>
      <c r="F48" s="1">
        <v>3.0</v>
      </c>
      <c r="G48" s="1">
        <v>9.0</v>
      </c>
      <c r="H48" s="1">
        <v>47.0</v>
      </c>
      <c r="I48" s="1">
        <v>6.0</v>
      </c>
      <c r="J48" s="4">
        <v>0.46808510638297873</v>
      </c>
      <c r="K48" s="4">
        <v>1.0769230769230769</v>
      </c>
      <c r="L48" s="1"/>
      <c r="M48" s="1">
        <v>0.0</v>
      </c>
      <c r="N48" s="1">
        <v>7.0</v>
      </c>
      <c r="O48" s="1">
        <v>0.0</v>
      </c>
      <c r="P48" s="15">
        <v>0.7756427369636616</v>
      </c>
      <c r="Q48" s="16">
        <v>3.586446886446886</v>
      </c>
      <c r="R48" s="1">
        <v>36.0</v>
      </c>
      <c r="S48" s="1">
        <v>10.0</v>
      </c>
      <c r="T48" s="1">
        <v>6.0</v>
      </c>
      <c r="U48" s="1"/>
      <c r="V48" s="1">
        <v>2.0</v>
      </c>
      <c r="W48" s="1">
        <v>0.0</v>
      </c>
      <c r="X48" s="1">
        <v>5.0</v>
      </c>
      <c r="Y48" s="1">
        <v>1.0</v>
      </c>
      <c r="Z48" s="1">
        <v>7.0</v>
      </c>
      <c r="AA48" s="1">
        <v>1.0</v>
      </c>
      <c r="AB48" s="1"/>
      <c r="AC48" s="1"/>
      <c r="AD48" s="1"/>
      <c r="AE48" s="1"/>
      <c r="AF48" s="1"/>
      <c r="AG48" s="1"/>
    </row>
    <row r="49" ht="12.0" customHeight="1">
      <c r="A49" s="7" t="s">
        <v>33</v>
      </c>
      <c r="B49" s="4">
        <v>0.7595238095238095</v>
      </c>
      <c r="C49" s="4">
        <v>8.459523809523809</v>
      </c>
      <c r="D49" s="4">
        <v>0.08978328173374614</v>
      </c>
      <c r="E49" s="1">
        <v>1.0</v>
      </c>
      <c r="F49" s="1">
        <v>5.0</v>
      </c>
      <c r="G49" s="1">
        <v>5.0</v>
      </c>
      <c r="H49" s="1">
        <v>48.0</v>
      </c>
      <c r="I49" s="1">
        <v>6.0</v>
      </c>
      <c r="J49" s="4">
        <v>0.8159722222222222</v>
      </c>
      <c r="K49" s="4">
        <v>2.5925925925925926</v>
      </c>
      <c r="L49" s="1"/>
      <c r="M49" s="1">
        <v>0.0</v>
      </c>
      <c r="N49" s="1">
        <v>7.0</v>
      </c>
      <c r="O49" s="1">
        <v>0.0</v>
      </c>
      <c r="P49" s="15">
        <v>0.9057555039559684</v>
      </c>
      <c r="Q49" s="16">
        <v>3.352116402116402</v>
      </c>
      <c r="R49" s="1">
        <v>30.0</v>
      </c>
      <c r="S49" s="1">
        <v>4.0</v>
      </c>
      <c r="T49" s="1">
        <v>8.0</v>
      </c>
      <c r="U49" s="1"/>
      <c r="V49" s="1">
        <v>2.0</v>
      </c>
      <c r="W49" s="1">
        <v>0.0</v>
      </c>
      <c r="X49" s="1">
        <v>5.0</v>
      </c>
      <c r="Y49" s="1">
        <v>0.0</v>
      </c>
      <c r="Z49" s="1">
        <v>7.0</v>
      </c>
      <c r="AA49" s="1">
        <v>0.0</v>
      </c>
      <c r="AB49" s="1"/>
      <c r="AC49" s="1"/>
      <c r="AD49" s="1"/>
      <c r="AE49" s="1"/>
      <c r="AF49" s="1"/>
      <c r="AG49" s="1"/>
    </row>
    <row r="50" ht="12.0" customHeight="1">
      <c r="A50" s="7" t="s">
        <v>31</v>
      </c>
      <c r="B50" s="4">
        <v>1.3428571428571427</v>
      </c>
      <c r="C50" s="4">
        <v>14.159523809523806</v>
      </c>
      <c r="D50" s="4">
        <v>0.09483773331091308</v>
      </c>
      <c r="E50" s="1">
        <v>2.0</v>
      </c>
      <c r="F50" s="1">
        <v>8.0</v>
      </c>
      <c r="G50" s="1">
        <v>7.0</v>
      </c>
      <c r="H50" s="1">
        <v>71.0</v>
      </c>
      <c r="I50" s="1">
        <v>11.0</v>
      </c>
      <c r="J50" s="4">
        <v>0.7183098591549295</v>
      </c>
      <c r="K50" s="4">
        <v>1.8512396694214877</v>
      </c>
      <c r="L50" s="1"/>
      <c r="M50" s="1">
        <v>0.0</v>
      </c>
      <c r="N50" s="1">
        <v>7.0</v>
      </c>
      <c r="O50" s="1">
        <v>0.0</v>
      </c>
      <c r="P50" s="15">
        <v>0.8131475924658426</v>
      </c>
      <c r="Q50" s="16">
        <v>3.19409681227863</v>
      </c>
      <c r="R50" s="1">
        <v>38.0</v>
      </c>
      <c r="S50" s="1">
        <v>1.0</v>
      </c>
      <c r="T50" s="1">
        <v>4.0</v>
      </c>
      <c r="U50" s="1"/>
      <c r="V50" s="1">
        <v>3.0</v>
      </c>
      <c r="W50" s="1">
        <v>0.0</v>
      </c>
      <c r="X50" s="1">
        <v>9.0</v>
      </c>
      <c r="Y50" s="1">
        <v>0.0</v>
      </c>
      <c r="Z50" s="1">
        <v>12.0</v>
      </c>
      <c r="AA50" s="1">
        <v>0.0</v>
      </c>
      <c r="AB50" s="1"/>
      <c r="AC50" s="1"/>
      <c r="AD50" s="1"/>
      <c r="AE50" s="1"/>
      <c r="AF50" s="1"/>
      <c r="AG50" s="1"/>
    </row>
    <row r="51" ht="12.0" customHeight="1">
      <c r="A51" s="3" t="s">
        <v>32</v>
      </c>
      <c r="B51" s="4">
        <v>0.4</v>
      </c>
      <c r="C51" s="4">
        <v>6.659523809523811</v>
      </c>
      <c r="D51" s="4">
        <v>0.060064354665713256</v>
      </c>
      <c r="E51" s="1">
        <v>1.0</v>
      </c>
      <c r="F51" s="1">
        <v>5.0</v>
      </c>
      <c r="G51" s="1">
        <v>4.0</v>
      </c>
      <c r="H51" s="1">
        <v>53.0</v>
      </c>
      <c r="I51" s="1">
        <v>7.0</v>
      </c>
      <c r="J51" s="4">
        <v>0.7035040431266847</v>
      </c>
      <c r="K51" s="4">
        <v>2.5</v>
      </c>
      <c r="L51" s="1"/>
      <c r="M51" s="1">
        <v>0.0</v>
      </c>
      <c r="N51" s="1">
        <v>7.0</v>
      </c>
      <c r="O51" s="1">
        <v>0.0</v>
      </c>
      <c r="P51" s="15">
        <v>0.7635683977923979</v>
      </c>
      <c r="Q51" s="16">
        <v>2.9</v>
      </c>
      <c r="R51" s="1">
        <v>25.0</v>
      </c>
      <c r="S51" s="1">
        <v>1.0</v>
      </c>
      <c r="T51" s="1">
        <v>9.0</v>
      </c>
      <c r="U51" s="1"/>
      <c r="V51" s="1">
        <v>2.0</v>
      </c>
      <c r="W51" s="1">
        <v>0.0</v>
      </c>
      <c r="X51" s="1">
        <v>3.0</v>
      </c>
      <c r="Y51" s="1">
        <v>0.0</v>
      </c>
      <c r="Z51" s="1">
        <v>5.0</v>
      </c>
      <c r="AA51" s="1">
        <v>0.0</v>
      </c>
      <c r="AB51" s="1"/>
      <c r="AC51" s="1"/>
      <c r="AD51" s="1"/>
      <c r="AE51" s="1"/>
      <c r="AF51" s="1"/>
      <c r="AG51" s="1"/>
    </row>
    <row r="52" ht="12.0" customHeight="1">
      <c r="A52" s="3" t="s">
        <v>26</v>
      </c>
      <c r="B52" s="4">
        <v>0.5</v>
      </c>
      <c r="C52" s="4">
        <v>1.5595238095238095</v>
      </c>
      <c r="D52" s="4">
        <v>0.32061068702290074</v>
      </c>
      <c r="E52" s="1">
        <v>0.0</v>
      </c>
      <c r="F52" s="1">
        <v>2.0</v>
      </c>
      <c r="G52" s="1">
        <v>4.0</v>
      </c>
      <c r="H52" s="1">
        <v>21.0</v>
      </c>
      <c r="I52" s="1">
        <v>3.0</v>
      </c>
      <c r="J52" s="4">
        <v>0.6031746031746031</v>
      </c>
      <c r="K52" s="4">
        <v>2.3333333333333335</v>
      </c>
      <c r="L52" s="1"/>
      <c r="M52" s="1">
        <v>0.0</v>
      </c>
      <c r="N52" s="1">
        <v>7.0</v>
      </c>
      <c r="O52" s="1">
        <v>0.0</v>
      </c>
      <c r="P52" s="15">
        <v>0.9237852901975039</v>
      </c>
      <c r="Q52" s="16">
        <v>2.8333333333333335</v>
      </c>
      <c r="R52" s="1">
        <v>14.0</v>
      </c>
      <c r="S52" s="1">
        <v>6.0</v>
      </c>
      <c r="T52" s="1">
        <v>12.0</v>
      </c>
      <c r="U52" s="1"/>
      <c r="V52" s="1">
        <v>0.0</v>
      </c>
      <c r="W52" s="1">
        <v>0.0</v>
      </c>
      <c r="X52" s="1">
        <v>0.0</v>
      </c>
      <c r="Y52" s="1">
        <v>0.0</v>
      </c>
      <c r="Z52" s="1">
        <v>0.0</v>
      </c>
      <c r="AA52" s="1">
        <v>0.0</v>
      </c>
      <c r="AB52" s="1"/>
      <c r="AC52" s="1"/>
      <c r="AD52" s="1"/>
      <c r="AE52" s="1"/>
      <c r="AF52" s="1"/>
      <c r="AG52" s="1"/>
    </row>
    <row r="53" ht="12.0" customHeight="1">
      <c r="A53" s="7" t="s">
        <v>24</v>
      </c>
      <c r="B53" s="4">
        <v>1.0595238095238095</v>
      </c>
      <c r="C53" s="4">
        <v>1.9595238095238094</v>
      </c>
      <c r="D53" s="4">
        <v>0.5407047387606319</v>
      </c>
      <c r="E53" s="1">
        <v>1.0</v>
      </c>
      <c r="F53" s="1">
        <v>1.0</v>
      </c>
      <c r="G53" s="1">
        <v>4.0</v>
      </c>
      <c r="H53" s="1">
        <v>13.0</v>
      </c>
      <c r="I53" s="1">
        <v>2.0</v>
      </c>
      <c r="J53" s="4">
        <v>0.34615384615384615</v>
      </c>
      <c r="K53" s="4">
        <v>1.75</v>
      </c>
      <c r="L53" s="1"/>
      <c r="M53" s="1">
        <v>0.0</v>
      </c>
      <c r="N53" s="1">
        <v>7.0</v>
      </c>
      <c r="O53" s="1">
        <v>0.0</v>
      </c>
      <c r="P53" s="15">
        <v>0.886858584914478</v>
      </c>
      <c r="Q53" s="16">
        <v>2.8095238095238093</v>
      </c>
      <c r="R53" s="1">
        <v>18.0</v>
      </c>
      <c r="S53" s="1">
        <v>6.0</v>
      </c>
      <c r="T53" s="1">
        <v>11.0</v>
      </c>
      <c r="U53" s="1"/>
      <c r="V53" s="1">
        <v>0.0</v>
      </c>
      <c r="W53" s="1">
        <v>0.0</v>
      </c>
      <c r="X53" s="1">
        <v>0.0</v>
      </c>
      <c r="Y53" s="1">
        <v>0.0</v>
      </c>
      <c r="Z53" s="1">
        <v>0.0</v>
      </c>
      <c r="AA53" s="1">
        <v>0.0</v>
      </c>
      <c r="AB53" s="1"/>
      <c r="AC53" s="1"/>
      <c r="AD53" s="1"/>
      <c r="AE53" s="1"/>
      <c r="AF53" s="1"/>
      <c r="AG53" s="1"/>
    </row>
    <row r="54" ht="12.0" customHeight="1">
      <c r="A54" s="7" t="s">
        <v>28</v>
      </c>
      <c r="B54" s="4">
        <v>0.7595238095238095</v>
      </c>
      <c r="C54" s="4">
        <v>4.159523809523811</v>
      </c>
      <c r="D54" s="4">
        <v>0.18259874069833995</v>
      </c>
      <c r="E54" s="1">
        <v>0.0</v>
      </c>
      <c r="F54" s="1">
        <v>2.0</v>
      </c>
      <c r="G54" s="1">
        <v>6.0</v>
      </c>
      <c r="H54" s="1">
        <v>23.0</v>
      </c>
      <c r="I54" s="1">
        <v>3.0</v>
      </c>
      <c r="J54" s="4">
        <v>0.5797101449275363</v>
      </c>
      <c r="K54" s="4">
        <v>1.8666666666666667</v>
      </c>
      <c r="L54" s="1"/>
      <c r="M54" s="1">
        <v>0.0</v>
      </c>
      <c r="N54" s="1">
        <v>7.0</v>
      </c>
      <c r="O54" s="1">
        <v>0.0</v>
      </c>
      <c r="P54" s="15">
        <v>0.7623088856258762</v>
      </c>
      <c r="Q54" s="16">
        <v>2.626190476190476</v>
      </c>
      <c r="R54" s="1">
        <v>22.0</v>
      </c>
      <c r="S54" s="1">
        <v>2.0</v>
      </c>
      <c r="T54" s="1">
        <v>10.0</v>
      </c>
      <c r="U54" s="1"/>
      <c r="V54" s="1">
        <v>1.0</v>
      </c>
      <c r="W54" s="1">
        <v>0.0</v>
      </c>
      <c r="X54" s="1">
        <v>1.0</v>
      </c>
      <c r="Y54" s="1">
        <v>0.0</v>
      </c>
      <c r="Z54" s="1">
        <v>2.0</v>
      </c>
      <c r="AA54" s="1">
        <v>0.0</v>
      </c>
      <c r="AB54" s="1"/>
      <c r="AC54" s="1"/>
      <c r="AD54" s="1"/>
      <c r="AE54" s="1"/>
      <c r="AF54" s="1"/>
      <c r="AG54" s="1"/>
    </row>
    <row r="55" ht="12.0" customHeight="1">
      <c r="A55" s="3" t="s">
        <v>36</v>
      </c>
      <c r="B55" s="4">
        <v>0.5</v>
      </c>
      <c r="C55" s="4">
        <v>1.1428571428571428</v>
      </c>
      <c r="D55" s="4">
        <v>0.4375</v>
      </c>
      <c r="E55" s="1">
        <v>0.0</v>
      </c>
      <c r="F55" s="1">
        <v>1.0</v>
      </c>
      <c r="G55" s="1">
        <v>4.0</v>
      </c>
      <c r="H55" s="1">
        <v>15.0</v>
      </c>
      <c r="I55" s="1">
        <v>2.0</v>
      </c>
      <c r="J55" s="4">
        <v>0.3666666666666667</v>
      </c>
      <c r="K55" s="4">
        <v>1.75</v>
      </c>
      <c r="L55" s="1"/>
      <c r="M55" s="1">
        <v>0.0</v>
      </c>
      <c r="N55" s="1">
        <v>7.0</v>
      </c>
      <c r="O55" s="1">
        <v>0.0</v>
      </c>
      <c r="P55" s="15">
        <v>0.8041666666666667</v>
      </c>
      <c r="Q55" s="16">
        <v>2.25</v>
      </c>
      <c r="R55" s="1">
        <v>10.0</v>
      </c>
      <c r="S55" s="1">
        <v>6.0</v>
      </c>
      <c r="T55" s="1">
        <v>14.0</v>
      </c>
      <c r="U55" s="1"/>
      <c r="V55" s="1">
        <v>0.0</v>
      </c>
      <c r="W55" s="1">
        <v>0.0</v>
      </c>
      <c r="X55" s="1">
        <v>0.0</v>
      </c>
      <c r="Y55" s="1">
        <v>0.0</v>
      </c>
      <c r="Z55" s="1">
        <v>0.0</v>
      </c>
      <c r="AA55" s="1">
        <v>0.0</v>
      </c>
      <c r="AB55" s="1"/>
      <c r="AC55" s="1"/>
      <c r="AD55" s="1"/>
      <c r="AE55" s="1"/>
      <c r="AF55" s="1"/>
      <c r="AG55" s="1"/>
    </row>
    <row r="56" ht="12.0" customHeight="1">
      <c r="A56" s="3" t="s">
        <v>34</v>
      </c>
      <c r="B56" s="4">
        <v>0.8999999999999999</v>
      </c>
      <c r="C56" s="4">
        <v>10.159523809523806</v>
      </c>
      <c r="D56" s="4">
        <v>0.08858682915397237</v>
      </c>
      <c r="E56" s="1">
        <v>1.0</v>
      </c>
      <c r="F56" s="1">
        <v>5.0</v>
      </c>
      <c r="G56" s="1">
        <v>14.0</v>
      </c>
      <c r="H56" s="1">
        <v>71.0</v>
      </c>
      <c r="I56" s="1">
        <v>10.0</v>
      </c>
      <c r="J56" s="4">
        <v>0.4802816901408451</v>
      </c>
      <c r="K56" s="4">
        <v>0.7777777777777778</v>
      </c>
      <c r="L56" s="1"/>
      <c r="M56" s="1">
        <v>0.0</v>
      </c>
      <c r="N56" s="1">
        <v>7.0</v>
      </c>
      <c r="O56" s="1">
        <v>0.0</v>
      </c>
      <c r="P56" s="15">
        <v>0.5688685192948175</v>
      </c>
      <c r="Q56" s="16">
        <v>1.6777777777777776</v>
      </c>
      <c r="R56" s="1">
        <v>34.0</v>
      </c>
      <c r="S56" s="1">
        <v>4.0</v>
      </c>
      <c r="T56" s="1">
        <v>7.0</v>
      </c>
      <c r="U56" s="1"/>
      <c r="V56" s="1">
        <v>3.0</v>
      </c>
      <c r="W56" s="1">
        <v>0.0</v>
      </c>
      <c r="X56" s="1">
        <v>6.0</v>
      </c>
      <c r="Y56" s="1">
        <v>0.0</v>
      </c>
      <c r="Z56" s="1">
        <v>9.0</v>
      </c>
      <c r="AA56" s="1">
        <v>0.0</v>
      </c>
      <c r="AB56" s="1"/>
      <c r="AC56" s="1"/>
      <c r="AD56" s="1"/>
      <c r="AE56" s="1"/>
      <c r="AF56" s="1"/>
      <c r="AG56" s="1"/>
    </row>
    <row r="57" ht="12.0" customHeight="1">
      <c r="A57" s="3" t="s">
        <v>29</v>
      </c>
      <c r="B57" s="4">
        <v>0.2</v>
      </c>
      <c r="C57" s="4">
        <v>0.7595238095238095</v>
      </c>
      <c r="D57" s="4">
        <v>0.2633228840125392</v>
      </c>
      <c r="E57" s="1">
        <v>0.0</v>
      </c>
      <c r="F57" s="1">
        <v>1.0</v>
      </c>
      <c r="G57" s="1">
        <v>6.0</v>
      </c>
      <c r="H57" s="1">
        <v>26.0</v>
      </c>
      <c r="I57" s="1">
        <v>4.0</v>
      </c>
      <c r="J57" s="4">
        <v>0.1923076923076923</v>
      </c>
      <c r="K57" s="4">
        <v>0.7</v>
      </c>
      <c r="L57" s="1"/>
      <c r="M57" s="1">
        <v>0.0</v>
      </c>
      <c r="N57" s="1">
        <v>7.0</v>
      </c>
      <c r="O57" s="1">
        <v>0.0</v>
      </c>
      <c r="P57" s="15">
        <v>0.4556305763202315</v>
      </c>
      <c r="Q57" s="16">
        <v>0.8999999999999999</v>
      </c>
      <c r="R57" s="1">
        <v>10.0</v>
      </c>
      <c r="S57" s="1">
        <v>0.0</v>
      </c>
      <c r="T57" s="1">
        <v>13.0</v>
      </c>
      <c r="U57" s="1"/>
      <c r="V57" s="1">
        <v>0.0</v>
      </c>
      <c r="W57" s="1">
        <v>0.0</v>
      </c>
      <c r="X57" s="1">
        <v>0.0</v>
      </c>
      <c r="Y57" s="1">
        <v>0.0</v>
      </c>
      <c r="Z57" s="1">
        <v>0.0</v>
      </c>
      <c r="AA57" s="1">
        <v>0.0</v>
      </c>
      <c r="AB57" s="1"/>
      <c r="AC57" s="1"/>
      <c r="AD57" s="1"/>
      <c r="AE57" s="1"/>
      <c r="AF57" s="1"/>
      <c r="AG57" s="1"/>
    </row>
    <row r="58" ht="12.0" customHeight="1">
      <c r="A58" s="3" t="s">
        <v>25</v>
      </c>
      <c r="B58" s="4">
        <v>0.5</v>
      </c>
      <c r="C58" s="4">
        <v>1.0</v>
      </c>
      <c r="D58" s="4">
        <v>0.5</v>
      </c>
      <c r="E58" s="1">
        <v>0.0</v>
      </c>
      <c r="F58" s="1">
        <v>0.0</v>
      </c>
      <c r="G58" s="1">
        <v>7.0</v>
      </c>
      <c r="H58" s="1">
        <v>8.0</v>
      </c>
      <c r="I58" s="1">
        <v>1.0</v>
      </c>
      <c r="J58" s="4">
        <v>-0.875</v>
      </c>
      <c r="K58" s="4">
        <v>0.0</v>
      </c>
      <c r="L58" s="1"/>
      <c r="M58" s="1">
        <v>0.0</v>
      </c>
      <c r="N58" s="1">
        <v>7.0</v>
      </c>
      <c r="O58" s="1">
        <v>0.0</v>
      </c>
      <c r="P58" s="15">
        <v>-0.375</v>
      </c>
      <c r="Q58" s="16">
        <v>0.5</v>
      </c>
      <c r="R58" s="1">
        <v>6.0</v>
      </c>
      <c r="S58" s="1">
        <v>5.0</v>
      </c>
      <c r="T58" s="1">
        <v>15.0</v>
      </c>
      <c r="U58" s="1"/>
      <c r="V58" s="1">
        <v>0.0</v>
      </c>
      <c r="W58" s="1">
        <v>0.0</v>
      </c>
      <c r="X58" s="1">
        <v>0.0</v>
      </c>
      <c r="Y58" s="1">
        <v>0.0</v>
      </c>
      <c r="Z58" s="1">
        <v>0.0</v>
      </c>
      <c r="AA58" s="1">
        <v>0.0</v>
      </c>
      <c r="AB58" s="1"/>
      <c r="AC58" s="1"/>
      <c r="AD58" s="1"/>
      <c r="AE58" s="1"/>
      <c r="AF58" s="1"/>
      <c r="AG58" s="1"/>
    </row>
    <row r="59" ht="12.0" customHeight="1">
      <c r="A59" s="7" t="s">
        <v>23</v>
      </c>
      <c r="B59" s="4">
        <v>0.0</v>
      </c>
      <c r="C59" s="4">
        <v>0.5</v>
      </c>
      <c r="D59" s="4">
        <v>0.0</v>
      </c>
      <c r="E59" s="1">
        <v>0.0</v>
      </c>
      <c r="F59" s="1">
        <v>0.0</v>
      </c>
      <c r="G59" s="1">
        <v>7.0</v>
      </c>
      <c r="H59" s="1">
        <v>8.0</v>
      </c>
      <c r="I59" s="1">
        <v>1.0</v>
      </c>
      <c r="J59" s="4">
        <v>-0.875</v>
      </c>
      <c r="K59" s="4">
        <v>0.0</v>
      </c>
      <c r="L59" s="1"/>
      <c r="M59" s="1">
        <v>0.0</v>
      </c>
      <c r="N59" s="1">
        <v>7.0</v>
      </c>
      <c r="O59" s="1">
        <v>0.0</v>
      </c>
      <c r="P59" s="17">
        <v>-0.875</v>
      </c>
      <c r="Q59" s="18">
        <v>0.0</v>
      </c>
      <c r="R59" s="1">
        <v>2.0</v>
      </c>
      <c r="S59" s="1">
        <v>1.0</v>
      </c>
      <c r="T59" s="1">
        <v>16.0</v>
      </c>
      <c r="U59" s="1"/>
      <c r="V59" s="1">
        <v>0.0</v>
      </c>
      <c r="W59" s="1">
        <v>0.0</v>
      </c>
      <c r="X59" s="1">
        <v>0.0</v>
      </c>
      <c r="Y59" s="1">
        <v>0.0</v>
      </c>
      <c r="Z59" s="1">
        <v>0.0</v>
      </c>
      <c r="AA59" s="1">
        <v>0.0</v>
      </c>
      <c r="AB59" s="1"/>
      <c r="AC59" s="1"/>
      <c r="AD59" s="1"/>
      <c r="AE59" s="1"/>
      <c r="AF59" s="1"/>
      <c r="AG59" s="1"/>
    </row>
    <row r="60" ht="12.0" customHeight="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ht="12.0"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row>
    <row r="62" ht="12.0" customHeight="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ht="12.0" customHeight="1">
      <c r="A63" s="19" t="s">
        <v>45</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ht="12.0" customHeight="1">
      <c r="A64" t="s">
        <v>46</v>
      </c>
      <c r="B64" s="20" t="s">
        <v>47</v>
      </c>
      <c r="D64" s="20" t="s">
        <v>48</v>
      </c>
      <c r="S64" s="1"/>
      <c r="T64" s="1"/>
      <c r="U64" s="1"/>
      <c r="V64" s="1"/>
      <c r="W64" s="1"/>
      <c r="X64" s="1"/>
      <c r="Y64" s="1"/>
      <c r="Z64" s="1"/>
      <c r="AA64" s="1"/>
      <c r="AB64" s="1"/>
      <c r="AC64" s="1"/>
      <c r="AD64" s="1"/>
      <c r="AE64" s="1"/>
      <c r="AF64" s="1"/>
      <c r="AG64" s="1"/>
    </row>
    <row r="65" ht="36.0" customHeight="1">
      <c r="A65" t="s">
        <v>49</v>
      </c>
      <c r="B65" s="20" t="s">
        <v>50</v>
      </c>
      <c r="D65" s="20" t="s">
        <v>51</v>
      </c>
      <c r="S65" s="1"/>
      <c r="T65" s="1"/>
      <c r="U65" s="1"/>
      <c r="V65" s="1"/>
      <c r="W65" s="1"/>
      <c r="X65" s="1"/>
      <c r="Y65" s="1"/>
      <c r="Z65" s="1"/>
      <c r="AA65" s="1"/>
      <c r="AB65" s="1"/>
      <c r="AC65" s="1"/>
      <c r="AD65" s="1"/>
      <c r="AE65" s="1"/>
      <c r="AF65" s="1"/>
      <c r="AG65" s="1"/>
    </row>
    <row r="66" ht="24.0" customHeight="1">
      <c r="A66" t="s">
        <v>52</v>
      </c>
      <c r="B66" s="20" t="s">
        <v>53</v>
      </c>
      <c r="D66" s="20" t="s">
        <v>54</v>
      </c>
      <c r="S66" s="1"/>
      <c r="T66" s="1"/>
      <c r="U66" s="1"/>
      <c r="V66" s="1"/>
      <c r="W66" s="1"/>
      <c r="X66" s="1"/>
      <c r="Y66" s="1"/>
      <c r="Z66" s="1"/>
      <c r="AA66" s="1"/>
      <c r="AB66" s="1"/>
      <c r="AC66" s="1"/>
      <c r="AD66" s="1"/>
      <c r="AE66" s="1"/>
      <c r="AF66" s="1"/>
      <c r="AG66" s="1"/>
    </row>
    <row r="67" ht="12.0" customHeight="1">
      <c r="A67" t="s">
        <v>55</v>
      </c>
      <c r="B67" s="20" t="s">
        <v>56</v>
      </c>
      <c r="D67" s="20" t="s">
        <v>57</v>
      </c>
      <c r="S67" s="1"/>
      <c r="T67" s="1"/>
      <c r="U67" s="1"/>
      <c r="V67" s="1"/>
      <c r="W67" s="1"/>
      <c r="X67" s="1"/>
      <c r="Y67" s="1"/>
      <c r="Z67" s="1"/>
      <c r="AA67" s="1"/>
      <c r="AB67" s="1"/>
      <c r="AC67" s="1"/>
      <c r="AD67" s="1"/>
      <c r="AE67" s="1"/>
      <c r="AF67" s="1"/>
      <c r="AG67" s="1"/>
    </row>
    <row r="68" ht="34.5" customHeight="1">
      <c r="A68" t="s">
        <v>58</v>
      </c>
      <c r="B68" s="20" t="s">
        <v>59</v>
      </c>
      <c r="D68" s="20" t="s">
        <v>60</v>
      </c>
      <c r="S68" s="1"/>
      <c r="T68" s="1"/>
      <c r="U68" s="1"/>
      <c r="V68" s="1"/>
      <c r="W68" s="1"/>
      <c r="X68" s="1"/>
      <c r="Y68" s="1"/>
      <c r="Z68" s="1"/>
      <c r="AA68" s="1"/>
      <c r="AB68" s="1"/>
      <c r="AC68" s="1"/>
      <c r="AD68" s="1"/>
      <c r="AE68" s="1"/>
      <c r="AF68" s="1"/>
      <c r="AG68" s="1"/>
    </row>
    <row r="69" ht="24.0" customHeight="1">
      <c r="A69" t="s">
        <v>61</v>
      </c>
      <c r="B69" s="20" t="s">
        <v>62</v>
      </c>
      <c r="D69" s="20" t="s">
        <v>63</v>
      </c>
      <c r="S69" s="1"/>
      <c r="T69" s="1"/>
      <c r="U69" s="1"/>
      <c r="V69" s="1"/>
      <c r="W69" s="1"/>
      <c r="X69" s="1"/>
      <c r="Y69" s="1"/>
      <c r="Z69" s="1"/>
      <c r="AA69" s="1"/>
      <c r="AB69" s="1"/>
      <c r="AC69" s="1"/>
      <c r="AD69" s="1"/>
      <c r="AE69" s="1"/>
      <c r="AF69" s="1"/>
      <c r="AG69" s="1"/>
    </row>
    <row r="70" ht="24.0" customHeight="1">
      <c r="A70" t="s">
        <v>64</v>
      </c>
      <c r="B70" s="20" t="s">
        <v>65</v>
      </c>
      <c r="D70" s="20" t="s">
        <v>66</v>
      </c>
      <c r="S70" s="1"/>
      <c r="T70" s="1"/>
      <c r="U70" s="1"/>
      <c r="V70" s="1"/>
      <c r="W70" s="1"/>
      <c r="X70" s="1"/>
      <c r="Y70" s="1"/>
      <c r="Z70" s="1"/>
      <c r="AA70" s="1"/>
      <c r="AB70" s="1"/>
      <c r="AC70" s="1"/>
      <c r="AD70" s="1"/>
      <c r="AE70" s="1"/>
      <c r="AF70" s="1"/>
      <c r="AG70" s="1"/>
    </row>
    <row r="71" ht="24.0" customHeight="1">
      <c r="A71" t="s">
        <v>67</v>
      </c>
      <c r="B71" s="20" t="s">
        <v>68</v>
      </c>
      <c r="D71" s="20" t="s">
        <v>69</v>
      </c>
      <c r="S71" s="1"/>
      <c r="T71" s="1"/>
      <c r="U71" s="1"/>
      <c r="V71" s="1"/>
      <c r="W71" s="1"/>
      <c r="X71" s="1"/>
      <c r="Y71" s="1"/>
      <c r="Z71" s="1"/>
      <c r="AA71" s="1"/>
      <c r="AB71" s="1"/>
      <c r="AC71" s="1"/>
      <c r="AD71" s="1"/>
      <c r="AE71" s="1"/>
      <c r="AF71" s="1"/>
      <c r="AG71" s="1"/>
    </row>
    <row r="72" ht="39.0" customHeight="1">
      <c r="A72" t="s">
        <v>70</v>
      </c>
      <c r="B72" s="20" t="s">
        <v>71</v>
      </c>
      <c r="D72" s="20" t="s">
        <v>72</v>
      </c>
      <c r="S72" s="1"/>
      <c r="T72" s="1"/>
      <c r="U72" s="1"/>
      <c r="V72" s="1"/>
      <c r="W72" s="1"/>
      <c r="X72" s="1"/>
      <c r="Y72" s="1"/>
      <c r="Z72" s="1"/>
      <c r="AA72" s="1"/>
      <c r="AB72" s="1"/>
      <c r="AC72" s="1"/>
      <c r="AD72" s="1"/>
      <c r="AE72" s="1"/>
      <c r="AF72" s="1"/>
      <c r="AG72" s="1"/>
    </row>
    <row r="73" ht="30.75" customHeight="1">
      <c r="A73" t="s">
        <v>73</v>
      </c>
      <c r="B73" s="20" t="s">
        <v>74</v>
      </c>
      <c r="D73" s="20" t="s">
        <v>75</v>
      </c>
      <c r="S73" s="1"/>
      <c r="T73" s="1"/>
      <c r="U73" s="1"/>
      <c r="V73" s="1"/>
      <c r="W73" s="1"/>
      <c r="X73" s="1"/>
      <c r="Y73" s="1"/>
      <c r="Z73" s="1"/>
      <c r="AA73" s="1"/>
      <c r="AB73" s="1"/>
      <c r="AC73" s="1"/>
      <c r="AD73" s="1"/>
      <c r="AE73" s="1"/>
      <c r="AF73" s="1"/>
      <c r="AG73" s="1"/>
    </row>
    <row r="74" ht="36.75" customHeight="1">
      <c r="A74" t="s">
        <v>76</v>
      </c>
      <c r="B74" s="20" t="s">
        <v>77</v>
      </c>
      <c r="D74" s="20" t="s">
        <v>78</v>
      </c>
      <c r="S74" s="1"/>
      <c r="T74" s="1"/>
      <c r="U74" s="1"/>
      <c r="V74" s="1"/>
      <c r="W74" s="1"/>
      <c r="X74" s="1"/>
      <c r="Y74" s="1"/>
      <c r="Z74" s="1"/>
      <c r="AA74" s="1"/>
      <c r="AB74" s="1"/>
      <c r="AC74" s="1"/>
      <c r="AD74" s="1"/>
      <c r="AE74" s="1"/>
      <c r="AF74" s="1"/>
      <c r="AG74" s="1"/>
    </row>
    <row r="75" ht="24.75" customHeight="1">
      <c r="A75" t="s">
        <v>79</v>
      </c>
      <c r="B75" s="20" t="s">
        <v>80</v>
      </c>
      <c r="D75" s="20" t="s">
        <v>81</v>
      </c>
      <c r="S75" s="1"/>
      <c r="T75" s="1"/>
      <c r="U75" s="1"/>
      <c r="V75" s="1"/>
      <c r="W75" s="1"/>
      <c r="X75" s="1"/>
      <c r="Y75" s="1"/>
      <c r="Z75" s="1"/>
      <c r="AA75" s="1"/>
      <c r="AB75" s="1"/>
      <c r="AC75" s="1"/>
      <c r="AD75" s="1"/>
      <c r="AE75" s="1"/>
      <c r="AF75" s="1"/>
      <c r="AG75" s="1"/>
    </row>
    <row r="76" ht="37.5" customHeight="1">
      <c r="A76" t="s">
        <v>82</v>
      </c>
      <c r="B76" s="20" t="s">
        <v>83</v>
      </c>
      <c r="D76" s="20" t="s">
        <v>84</v>
      </c>
      <c r="S76" s="1"/>
      <c r="T76" s="1"/>
      <c r="U76" s="1"/>
      <c r="V76" s="1"/>
      <c r="W76" s="1"/>
      <c r="X76" s="1"/>
      <c r="Y76" s="1"/>
      <c r="Z76" s="1"/>
      <c r="AA76" s="1"/>
      <c r="AB76" s="1"/>
      <c r="AC76" s="1"/>
      <c r="AD76" s="1"/>
      <c r="AE76" s="1"/>
      <c r="AF76" s="1"/>
      <c r="AG76" s="1"/>
    </row>
    <row r="77" ht="36.0" customHeight="1">
      <c r="A77" t="s">
        <v>85</v>
      </c>
      <c r="B77" s="20" t="s">
        <v>86</v>
      </c>
      <c r="D77" s="20" t="s">
        <v>87</v>
      </c>
      <c r="S77" s="1"/>
      <c r="T77" s="1"/>
      <c r="U77" s="1"/>
      <c r="V77" s="1"/>
      <c r="W77" s="1"/>
      <c r="X77" s="1"/>
      <c r="Y77" s="1"/>
      <c r="Z77" s="1"/>
      <c r="AA77" s="1"/>
      <c r="AB77" s="1"/>
      <c r="AC77" s="1"/>
      <c r="AD77" s="1"/>
      <c r="AE77" s="1"/>
      <c r="AF77" s="1"/>
      <c r="AG77" s="1"/>
    </row>
    <row r="78" ht="48.0" customHeight="1">
      <c r="A78" t="s">
        <v>88</v>
      </c>
      <c r="B78" s="20" t="s">
        <v>89</v>
      </c>
      <c r="D78" s="20" t="s">
        <v>90</v>
      </c>
      <c r="S78" s="1"/>
      <c r="T78" s="1"/>
      <c r="U78" s="1"/>
      <c r="V78" s="1"/>
      <c r="W78" s="1"/>
      <c r="X78" s="1"/>
      <c r="Y78" s="1"/>
      <c r="Z78" s="1"/>
      <c r="AA78" s="1"/>
      <c r="AB78" s="1"/>
      <c r="AC78" s="1"/>
      <c r="AD78" s="1"/>
      <c r="AE78" s="1"/>
      <c r="AF78" s="1"/>
      <c r="AG78" s="1"/>
    </row>
    <row r="79" ht="87.75" customHeight="1">
      <c r="A79" t="s">
        <v>91</v>
      </c>
      <c r="B79" s="20" t="s">
        <v>92</v>
      </c>
      <c r="D79" s="20" t="s">
        <v>93</v>
      </c>
      <c r="S79" s="1"/>
      <c r="T79" s="1"/>
      <c r="U79" s="1"/>
      <c r="V79" s="1"/>
      <c r="W79" s="1"/>
      <c r="X79" s="1"/>
      <c r="Y79" s="1"/>
      <c r="Z79" s="1"/>
      <c r="AA79" s="1"/>
      <c r="AB79" s="1"/>
      <c r="AC79" s="1"/>
      <c r="AD79" s="1"/>
      <c r="AE79" s="1"/>
      <c r="AF79" s="1"/>
      <c r="AG79" s="1"/>
    </row>
    <row r="80" ht="25.5" customHeight="1">
      <c r="A80" t="s">
        <v>94</v>
      </c>
      <c r="B80" s="20" t="s">
        <v>95</v>
      </c>
      <c r="D80" s="20" t="s">
        <v>96</v>
      </c>
      <c r="S80" s="1"/>
      <c r="T80" s="1"/>
      <c r="U80" s="1"/>
      <c r="V80" s="1"/>
      <c r="W80" s="1"/>
      <c r="X80" s="1"/>
      <c r="Y80" s="1"/>
      <c r="Z80" s="1"/>
      <c r="AA80" s="1"/>
      <c r="AB80" s="1"/>
      <c r="AC80" s="1"/>
      <c r="AD80" s="1"/>
      <c r="AE80" s="1"/>
      <c r="AF80" s="1"/>
      <c r="AG80" s="1"/>
    </row>
    <row r="81" ht="49.5" customHeight="1">
      <c r="A81" t="s">
        <v>97</v>
      </c>
      <c r="B81" s="20" t="s">
        <v>98</v>
      </c>
      <c r="D81" s="20" t="s">
        <v>99</v>
      </c>
      <c r="S81" s="1"/>
      <c r="T81" s="1"/>
      <c r="U81" s="1"/>
      <c r="V81" s="1"/>
      <c r="W81" s="1"/>
      <c r="X81" s="1"/>
      <c r="Y81" s="1"/>
      <c r="Z81" s="1"/>
      <c r="AA81" s="1"/>
      <c r="AB81" s="1"/>
      <c r="AC81" s="1"/>
      <c r="AD81" s="1"/>
      <c r="AE81" s="1"/>
      <c r="AF81" s="1"/>
      <c r="AG81" s="1"/>
    </row>
    <row r="82" ht="33.0" customHeight="1">
      <c r="A82" t="s">
        <v>100</v>
      </c>
      <c r="B82" s="20" t="s">
        <v>101</v>
      </c>
      <c r="D82" s="20" t="s">
        <v>102</v>
      </c>
      <c r="S82" s="1"/>
      <c r="T82" s="1"/>
      <c r="U82" s="1"/>
      <c r="V82" s="1"/>
      <c r="W82" s="1"/>
      <c r="X82" s="1"/>
      <c r="Y82" s="1"/>
      <c r="Z82" s="1"/>
      <c r="AA82" s="1"/>
      <c r="AB82" s="1"/>
      <c r="AC82" s="1"/>
      <c r="AD82" s="1"/>
      <c r="AE82" s="1"/>
      <c r="AF82" s="1"/>
      <c r="AG82" s="1"/>
    </row>
    <row r="83" ht="39.0" customHeight="1">
      <c r="A83" t="s">
        <v>103</v>
      </c>
      <c r="B83" s="20" t="s">
        <v>104</v>
      </c>
      <c r="D83" s="20" t="s">
        <v>105</v>
      </c>
      <c r="S83" s="1"/>
      <c r="T83" s="1"/>
      <c r="U83" s="1"/>
      <c r="V83" s="1"/>
      <c r="W83" s="1"/>
      <c r="X83" s="1"/>
      <c r="Y83" s="1"/>
      <c r="Z83" s="1"/>
      <c r="AA83" s="1"/>
      <c r="AB83" s="1"/>
      <c r="AC83" s="1"/>
      <c r="AD83" s="1"/>
      <c r="AE83" s="1"/>
      <c r="AF83" s="1"/>
      <c r="AG83" s="1"/>
    </row>
    <row r="84" ht="36.75" customHeight="1">
      <c r="A84" t="s">
        <v>106</v>
      </c>
      <c r="B84" s="20" t="s">
        <v>107</v>
      </c>
      <c r="D84" s="20" t="s">
        <v>108</v>
      </c>
      <c r="S84" s="1"/>
      <c r="T84" s="1"/>
      <c r="U84" s="1"/>
      <c r="V84" s="1"/>
      <c r="W84" s="1"/>
      <c r="X84" s="1"/>
      <c r="Y84" s="1"/>
      <c r="Z84" s="1"/>
      <c r="AA84" s="1"/>
      <c r="AB84" s="1"/>
      <c r="AC84" s="1"/>
      <c r="AD84" s="1"/>
      <c r="AE84" s="1"/>
      <c r="AF84" s="1"/>
      <c r="AG84" s="1"/>
    </row>
    <row r="85" ht="27.0" customHeight="1">
      <c r="A85" t="s">
        <v>109</v>
      </c>
      <c r="B85" s="20" t="s">
        <v>110</v>
      </c>
      <c r="D85" s="20" t="s">
        <v>111</v>
      </c>
      <c r="S85" s="1"/>
      <c r="T85" s="1"/>
      <c r="U85" s="1"/>
      <c r="V85" s="1"/>
      <c r="W85" s="1"/>
      <c r="X85" s="1"/>
      <c r="Y85" s="1"/>
      <c r="Z85" s="1"/>
      <c r="AA85" s="1"/>
      <c r="AB85" s="1"/>
      <c r="AC85" s="1"/>
      <c r="AD85" s="1"/>
      <c r="AE85" s="1"/>
      <c r="AF85" s="1"/>
      <c r="AG85" s="1"/>
    </row>
    <row r="86" ht="25.5" customHeight="1">
      <c r="A86" t="s">
        <v>112</v>
      </c>
      <c r="B86" s="20" t="s">
        <v>113</v>
      </c>
      <c r="D86" s="20" t="s">
        <v>114</v>
      </c>
      <c r="S86" s="1"/>
      <c r="T86" s="1"/>
      <c r="U86" s="1"/>
      <c r="V86" s="1"/>
      <c r="W86" s="1"/>
      <c r="X86" s="1"/>
      <c r="Y86" s="1"/>
      <c r="Z86" s="1"/>
      <c r="AA86" s="1"/>
      <c r="AB86" s="1"/>
      <c r="AC86" s="1"/>
      <c r="AD86" s="1"/>
      <c r="AE86" s="1"/>
      <c r="AF86" s="1"/>
      <c r="AG86" s="1"/>
    </row>
    <row r="87" ht="25.5" customHeight="1">
      <c r="A87" t="s">
        <v>115</v>
      </c>
      <c r="B87" s="20" t="s">
        <v>116</v>
      </c>
      <c r="D87" s="20" t="s">
        <v>117</v>
      </c>
      <c r="S87" s="1"/>
      <c r="T87" s="1"/>
      <c r="U87" s="1"/>
      <c r="V87" s="1"/>
      <c r="W87" s="1"/>
      <c r="X87" s="1"/>
      <c r="Y87" s="1"/>
      <c r="Z87" s="1"/>
      <c r="AA87" s="1"/>
      <c r="AB87" s="1"/>
      <c r="AC87" s="1"/>
      <c r="AD87" s="1"/>
      <c r="AE87" s="1"/>
      <c r="AF87" s="1"/>
      <c r="AG87" s="1"/>
    </row>
    <row r="88" ht="36.0" customHeight="1">
      <c r="A88" t="s">
        <v>118</v>
      </c>
      <c r="B88" s="20" t="s">
        <v>119</v>
      </c>
      <c r="D88" s="20" t="s">
        <v>120</v>
      </c>
      <c r="S88" s="1"/>
      <c r="T88" s="1"/>
      <c r="U88" s="1"/>
      <c r="V88" s="1"/>
      <c r="W88" s="1"/>
      <c r="X88" s="1"/>
      <c r="Y88" s="1"/>
      <c r="Z88" s="1"/>
      <c r="AA88" s="1"/>
      <c r="AB88" s="1"/>
      <c r="AC88" s="1"/>
      <c r="AD88" s="1"/>
      <c r="AE88" s="1"/>
      <c r="AF88" s="1"/>
      <c r="AG88" s="1"/>
    </row>
    <row r="89" ht="36.0" customHeight="1">
      <c r="A89" t="s">
        <v>121</v>
      </c>
      <c r="B89" s="20" t="s">
        <v>122</v>
      </c>
      <c r="D89" s="20" t="s">
        <v>123</v>
      </c>
      <c r="S89" s="1"/>
      <c r="T89" s="1"/>
      <c r="U89" s="1"/>
      <c r="V89" s="1"/>
      <c r="W89" s="1"/>
      <c r="X89" s="1"/>
      <c r="Y89" s="1"/>
      <c r="Z89" s="1"/>
      <c r="AA89" s="1"/>
      <c r="AB89" s="1"/>
      <c r="AC89" s="1"/>
      <c r="AD89" s="1"/>
      <c r="AE89" s="1"/>
      <c r="AF89" s="1"/>
      <c r="AG89" s="1"/>
    </row>
    <row r="90" ht="37.5" customHeight="1">
      <c r="A90" t="s">
        <v>124</v>
      </c>
      <c r="B90" s="20" t="s">
        <v>125</v>
      </c>
      <c r="D90" s="20" t="s">
        <v>126</v>
      </c>
      <c r="S90" s="1"/>
      <c r="T90" s="1"/>
      <c r="U90" s="1"/>
      <c r="V90" s="1"/>
      <c r="W90" s="1"/>
      <c r="X90" s="1"/>
      <c r="Y90" s="1"/>
      <c r="Z90" s="1"/>
      <c r="AA90" s="1"/>
      <c r="AB90" s="1"/>
      <c r="AC90" s="1"/>
      <c r="AD90" s="1"/>
      <c r="AE90" s="1"/>
      <c r="AF90" s="1"/>
      <c r="AG90" s="1"/>
    </row>
    <row r="91" ht="24.75" customHeight="1">
      <c r="A91" t="s">
        <v>127</v>
      </c>
      <c r="B91" s="20" t="s">
        <v>128</v>
      </c>
      <c r="D91" s="20" t="s">
        <v>129</v>
      </c>
      <c r="S91" s="1"/>
      <c r="T91" s="1"/>
      <c r="U91" s="1"/>
      <c r="V91" s="1"/>
      <c r="W91" s="1"/>
      <c r="X91" s="1"/>
      <c r="Y91" s="1"/>
      <c r="Z91" s="1"/>
      <c r="AA91" s="1"/>
      <c r="AB91" s="1"/>
      <c r="AC91" s="1"/>
      <c r="AD91" s="1"/>
      <c r="AE91" s="1"/>
      <c r="AF91" s="1"/>
      <c r="AG91" s="1"/>
    </row>
    <row r="92" ht="24.75" customHeight="1">
      <c r="A92" t="s">
        <v>130</v>
      </c>
      <c r="B92" s="20" t="s">
        <v>131</v>
      </c>
      <c r="D92" s="20" t="s">
        <v>132</v>
      </c>
      <c r="S92" s="1"/>
      <c r="T92" s="1"/>
      <c r="U92" s="1"/>
      <c r="V92" s="1"/>
      <c r="W92" s="1"/>
      <c r="X92" s="1"/>
      <c r="Y92" s="1"/>
      <c r="Z92" s="1"/>
      <c r="AA92" s="1"/>
      <c r="AB92" s="1"/>
      <c r="AC92" s="1"/>
      <c r="AD92" s="1"/>
      <c r="AE92" s="1"/>
      <c r="AF92" s="1"/>
      <c r="AG92" s="1"/>
    </row>
    <row r="93" ht="24.75" customHeight="1">
      <c r="A93" t="s">
        <v>133</v>
      </c>
      <c r="B93" s="20" t="s">
        <v>134</v>
      </c>
      <c r="D93" s="20" t="s">
        <v>135</v>
      </c>
      <c r="S93" s="1"/>
      <c r="T93" s="1"/>
      <c r="U93" s="1"/>
      <c r="V93" s="1"/>
      <c r="W93" s="1"/>
      <c r="X93" s="1"/>
      <c r="Y93" s="1"/>
      <c r="Z93" s="1"/>
      <c r="AA93" s="1"/>
      <c r="AB93" s="1"/>
      <c r="AC93" s="1"/>
      <c r="AD93" s="1"/>
      <c r="AE93" s="1"/>
      <c r="AF93" s="1"/>
      <c r="AG93" s="1"/>
    </row>
    <row r="94" ht="12.0" customHeight="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ht="12.0"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row>
    <row r="96" ht="12.0" customHeight="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ht="12.0" customHeight="1">
      <c r="A97" s="19" t="s">
        <v>136</v>
      </c>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ht="12.0" customHeight="1">
      <c r="B98" s="8" t="s">
        <v>137</v>
      </c>
      <c r="C98" s="1" t="s">
        <v>138</v>
      </c>
      <c r="D98" s="1" t="s">
        <v>139</v>
      </c>
      <c r="E98" s="1" t="s">
        <v>140</v>
      </c>
      <c r="F98" s="1" t="s">
        <v>141</v>
      </c>
      <c r="G98" s="1" t="s">
        <v>142</v>
      </c>
      <c r="H98" s="1" t="s">
        <v>143</v>
      </c>
      <c r="I98" s="1" t="s">
        <v>144</v>
      </c>
      <c r="J98" s="1" t="s">
        <v>145</v>
      </c>
      <c r="K98" s="1" t="s">
        <v>146</v>
      </c>
      <c r="L98" s="1" t="s">
        <v>147</v>
      </c>
      <c r="M98" s="1" t="s">
        <v>148</v>
      </c>
      <c r="N98" s="1" t="s">
        <v>149</v>
      </c>
      <c r="O98" s="1"/>
      <c r="P98" s="1"/>
      <c r="Q98" s="1"/>
      <c r="R98" s="1"/>
      <c r="S98" s="1"/>
      <c r="T98" s="1"/>
      <c r="U98" s="1"/>
      <c r="V98" s="1"/>
      <c r="W98" s="1"/>
      <c r="X98" s="1"/>
      <c r="Y98" s="1"/>
      <c r="Z98" s="1"/>
      <c r="AA98" s="1"/>
      <c r="AB98" s="1"/>
      <c r="AC98" s="1"/>
      <c r="AD98" s="1"/>
      <c r="AE98" s="1"/>
      <c r="AF98" s="1"/>
      <c r="AG98" s="1"/>
    </row>
    <row r="99" ht="12.0" customHeight="1">
      <c r="A99" s="7" t="s">
        <v>30</v>
      </c>
      <c r="B99" s="21">
        <f t="shared" ref="B99:B110" si="23">AVERAGE(E99:O99)</f>
        <v>1</v>
      </c>
      <c r="C99" s="5">
        <f t="shared" ref="C99:C110" si="24">COUNT(E99:O99)</f>
        <v>5</v>
      </c>
      <c r="D99" s="4">
        <f t="shared" ref="D99:D110" si="25">PRODUCT(C99,B99)</f>
        <v>5</v>
      </c>
      <c r="E99" s="22"/>
      <c r="F99" s="22"/>
      <c r="G99" s="22"/>
      <c r="H99" s="22"/>
      <c r="I99" s="22"/>
      <c r="J99" s="1">
        <v>1.0</v>
      </c>
      <c r="K99" s="1">
        <v>1.0</v>
      </c>
      <c r="L99" s="1">
        <v>1.0</v>
      </c>
      <c r="M99" s="1">
        <v>1.0</v>
      </c>
      <c r="N99" s="1">
        <v>1.0</v>
      </c>
      <c r="O99" s="1"/>
      <c r="P99" s="1"/>
      <c r="Q99" s="1"/>
      <c r="R99" s="1"/>
      <c r="S99" s="1"/>
      <c r="T99" s="1"/>
      <c r="U99" s="1"/>
      <c r="V99" s="1"/>
      <c r="W99" s="1"/>
      <c r="X99" s="1"/>
      <c r="Y99" s="1"/>
      <c r="Z99" s="1"/>
      <c r="AA99" s="1"/>
      <c r="AB99" s="1"/>
      <c r="AC99" s="1"/>
      <c r="AD99" s="1"/>
      <c r="AE99" s="1"/>
      <c r="AF99" s="1"/>
      <c r="AG99" s="1"/>
    </row>
    <row r="100" ht="12.0" customHeight="1">
      <c r="A100" s="7" t="s">
        <v>31</v>
      </c>
      <c r="B100" s="21">
        <f t="shared" si="23"/>
        <v>1</v>
      </c>
      <c r="C100" s="5">
        <f t="shared" si="24"/>
        <v>1</v>
      </c>
      <c r="D100" s="4">
        <f t="shared" si="25"/>
        <v>1</v>
      </c>
      <c r="E100" s="22"/>
      <c r="F100" s="22"/>
      <c r="G100" s="22"/>
      <c r="H100" s="22"/>
      <c r="I100" s="22"/>
      <c r="J100" s="22"/>
      <c r="K100" s="22"/>
      <c r="L100" s="22"/>
      <c r="M100" s="22"/>
      <c r="N100" s="1">
        <v>1.0</v>
      </c>
      <c r="O100" s="1"/>
      <c r="P100" s="1"/>
      <c r="Q100" s="1"/>
      <c r="R100" s="1"/>
      <c r="S100" s="1"/>
      <c r="T100" s="1"/>
      <c r="U100" s="1"/>
      <c r="V100" s="1"/>
      <c r="W100" s="1"/>
      <c r="X100" s="1"/>
      <c r="Y100" s="1"/>
      <c r="Z100" s="1"/>
      <c r="AA100" s="1"/>
      <c r="AB100" s="1"/>
      <c r="AC100" s="1"/>
      <c r="AD100" s="1"/>
      <c r="AE100" s="1"/>
      <c r="AF100" s="1"/>
      <c r="AG100" s="1"/>
    </row>
    <row r="101" ht="12.0" customHeight="1">
      <c r="A101" s="7" t="s">
        <v>27</v>
      </c>
      <c r="B101" s="21">
        <f t="shared" si="23"/>
        <v>0.7777777778</v>
      </c>
      <c r="C101" s="5">
        <f t="shared" si="24"/>
        <v>3</v>
      </c>
      <c r="D101" s="4">
        <f t="shared" si="25"/>
        <v>2.333333333</v>
      </c>
      <c r="E101" s="22"/>
      <c r="F101" s="22"/>
      <c r="G101" s="22"/>
      <c r="H101" s="22"/>
      <c r="I101" s="22"/>
      <c r="J101" s="22"/>
      <c r="K101" s="22"/>
      <c r="L101" s="1">
        <v>1.0</v>
      </c>
      <c r="M101" s="1">
        <v>1.0</v>
      </c>
      <c r="N101" s="1">
        <f>1/3</f>
        <v>0.3333333333</v>
      </c>
      <c r="O101" s="1"/>
      <c r="P101" s="1"/>
      <c r="Q101" s="1"/>
      <c r="R101" s="1"/>
      <c r="S101" s="1"/>
      <c r="T101" s="1"/>
      <c r="U101" s="1"/>
      <c r="V101" s="1"/>
      <c r="W101" s="1"/>
      <c r="X101" s="1"/>
      <c r="Y101" s="1"/>
      <c r="Z101" s="1"/>
      <c r="AA101" s="1"/>
      <c r="AB101" s="1"/>
      <c r="AC101" s="1"/>
      <c r="AD101" s="1"/>
      <c r="AE101" s="1"/>
      <c r="AF101" s="1"/>
      <c r="AG101" s="1"/>
    </row>
    <row r="102" ht="12.0" customHeight="1">
      <c r="A102" s="7" t="s">
        <v>24</v>
      </c>
      <c r="B102" s="21">
        <f t="shared" si="23"/>
        <v>0.75</v>
      </c>
      <c r="C102" s="5">
        <f t="shared" si="24"/>
        <v>2</v>
      </c>
      <c r="D102" s="4">
        <f t="shared" si="25"/>
        <v>1.5</v>
      </c>
      <c r="E102" s="22"/>
      <c r="F102" s="22"/>
      <c r="G102" s="22"/>
      <c r="H102" s="1">
        <v>1.0</v>
      </c>
      <c r="I102" s="1">
        <v>0.5</v>
      </c>
      <c r="J102" s="22"/>
      <c r="K102" s="22"/>
      <c r="L102" s="22"/>
      <c r="M102" s="22"/>
      <c r="N102" s="22"/>
      <c r="O102" s="1"/>
      <c r="P102" s="1"/>
      <c r="Q102" s="1"/>
      <c r="R102" s="1"/>
      <c r="S102" s="1"/>
      <c r="T102" s="1"/>
      <c r="U102" s="1"/>
      <c r="V102" s="1"/>
      <c r="W102" s="1"/>
      <c r="X102" s="1"/>
      <c r="Y102" s="1"/>
      <c r="Z102" s="1"/>
      <c r="AA102" s="1"/>
      <c r="AB102" s="1"/>
      <c r="AC102" s="1"/>
      <c r="AD102" s="1"/>
      <c r="AE102" s="1"/>
      <c r="AF102" s="1"/>
      <c r="AG102" s="1"/>
    </row>
    <row r="103" ht="12.0" customHeight="1">
      <c r="A103" s="3" t="s">
        <v>25</v>
      </c>
      <c r="B103" s="21">
        <f t="shared" si="23"/>
        <v>0.75</v>
      </c>
      <c r="C103" s="5">
        <f t="shared" si="24"/>
        <v>2</v>
      </c>
      <c r="D103" s="4">
        <f t="shared" si="25"/>
        <v>1.5</v>
      </c>
      <c r="E103" s="1">
        <v>1.0</v>
      </c>
      <c r="F103" s="1">
        <v>0.5</v>
      </c>
      <c r="G103" s="22"/>
      <c r="H103" s="22"/>
      <c r="I103" s="22"/>
      <c r="J103" s="22"/>
      <c r="K103" s="22"/>
      <c r="L103" s="22"/>
      <c r="M103" s="22"/>
      <c r="N103" s="22"/>
      <c r="O103" s="1"/>
      <c r="P103" s="1"/>
      <c r="Q103" s="1"/>
      <c r="R103" s="1"/>
      <c r="S103" s="1"/>
      <c r="T103" s="1"/>
      <c r="U103" s="1"/>
      <c r="V103" s="1"/>
      <c r="W103" s="1"/>
      <c r="X103" s="1"/>
      <c r="Y103" s="1"/>
      <c r="Z103" s="1"/>
      <c r="AA103" s="1"/>
      <c r="AB103" s="1"/>
      <c r="AC103" s="1"/>
      <c r="AD103" s="1"/>
      <c r="AE103" s="1"/>
      <c r="AF103" s="1"/>
      <c r="AG103" s="1"/>
    </row>
    <row r="104" ht="12.0" customHeight="1">
      <c r="A104" s="3" t="s">
        <v>26</v>
      </c>
      <c r="B104" s="21">
        <f t="shared" si="23"/>
        <v>0.75</v>
      </c>
      <c r="C104" s="5">
        <f t="shared" si="24"/>
        <v>2</v>
      </c>
      <c r="D104" s="4">
        <f t="shared" si="25"/>
        <v>1.5</v>
      </c>
      <c r="E104" s="22"/>
      <c r="F104" s="22"/>
      <c r="G104" s="1">
        <v>1.0</v>
      </c>
      <c r="H104" s="1">
        <v>0.5</v>
      </c>
      <c r="I104" s="22"/>
      <c r="J104" s="22"/>
      <c r="K104" s="22"/>
      <c r="L104" s="22"/>
      <c r="M104" s="22"/>
      <c r="N104" s="22"/>
      <c r="O104" s="1"/>
      <c r="P104" s="1"/>
      <c r="Q104" s="1"/>
      <c r="R104" s="1"/>
      <c r="S104" s="1"/>
      <c r="T104" s="1"/>
      <c r="U104" s="1"/>
      <c r="V104" s="1"/>
      <c r="W104" s="1"/>
      <c r="X104" s="1"/>
      <c r="Y104" s="1"/>
      <c r="Z104" s="1"/>
      <c r="AA104" s="1"/>
      <c r="AB104" s="1"/>
      <c r="AC104" s="1"/>
      <c r="AD104" s="1"/>
      <c r="AE104" s="1"/>
      <c r="AF104" s="1"/>
      <c r="AG104" s="1"/>
    </row>
    <row r="105" ht="12.0" customHeight="1">
      <c r="A105" s="3" t="s">
        <v>36</v>
      </c>
      <c r="B105" s="21">
        <f t="shared" si="23"/>
        <v>0.75</v>
      </c>
      <c r="C105" s="5">
        <f t="shared" si="24"/>
        <v>2</v>
      </c>
      <c r="D105" s="4">
        <f t="shared" si="25"/>
        <v>1.5</v>
      </c>
      <c r="E105" s="22"/>
      <c r="F105" s="1">
        <v>1.0</v>
      </c>
      <c r="G105" s="1">
        <v>0.5</v>
      </c>
      <c r="H105" s="22"/>
      <c r="I105" s="22"/>
      <c r="J105" s="22"/>
      <c r="K105" s="22"/>
      <c r="L105" s="22"/>
      <c r="M105" s="22"/>
      <c r="N105" s="22"/>
      <c r="O105" s="1"/>
      <c r="P105" s="1"/>
      <c r="Q105" s="1"/>
      <c r="R105" s="1"/>
      <c r="S105" s="1"/>
      <c r="T105" s="1"/>
      <c r="U105" s="1"/>
      <c r="V105" s="1"/>
      <c r="W105" s="1"/>
      <c r="X105" s="1"/>
      <c r="Y105" s="1"/>
      <c r="Z105" s="1"/>
      <c r="AA105" s="1"/>
      <c r="AB105" s="1"/>
      <c r="AC105" s="1"/>
      <c r="AD105" s="1"/>
      <c r="AE105" s="1"/>
      <c r="AF105" s="1"/>
      <c r="AG105" s="1"/>
    </row>
    <row r="106" ht="12.0" customHeight="1">
      <c r="A106" s="3" t="s">
        <v>34</v>
      </c>
      <c r="B106" s="21">
        <f t="shared" si="23"/>
        <v>0.6666666667</v>
      </c>
      <c r="C106" s="5">
        <f t="shared" si="24"/>
        <v>2</v>
      </c>
      <c r="D106" s="4">
        <f t="shared" si="25"/>
        <v>1.333333333</v>
      </c>
      <c r="E106" s="22"/>
      <c r="F106" s="22"/>
      <c r="G106" s="22"/>
      <c r="H106" s="22"/>
      <c r="I106" s="1">
        <v>1.0</v>
      </c>
      <c r="J106" s="22"/>
      <c r="K106" s="22"/>
      <c r="L106" s="22"/>
      <c r="M106" s="1">
        <f>1/3</f>
        <v>0.3333333333</v>
      </c>
      <c r="N106" s="22"/>
      <c r="O106" s="1"/>
      <c r="P106" s="1"/>
      <c r="Q106" s="1"/>
      <c r="R106" s="1"/>
      <c r="S106" s="1"/>
      <c r="T106" s="1"/>
      <c r="U106" s="1"/>
      <c r="V106" s="1"/>
      <c r="W106" s="1"/>
      <c r="X106" s="1"/>
      <c r="Y106" s="1"/>
      <c r="Z106" s="1"/>
      <c r="AA106" s="1"/>
      <c r="AB106" s="1"/>
      <c r="AC106" s="1"/>
      <c r="AD106" s="1"/>
      <c r="AE106" s="1"/>
      <c r="AF106" s="1"/>
      <c r="AG106" s="1"/>
    </row>
    <row r="107" ht="12.0" customHeight="1">
      <c r="A107" s="7" t="s">
        <v>23</v>
      </c>
      <c r="B107" s="21">
        <f t="shared" si="23"/>
        <v>0.5</v>
      </c>
      <c r="C107" s="5">
        <f t="shared" si="24"/>
        <v>1</v>
      </c>
      <c r="D107" s="4">
        <f t="shared" si="25"/>
        <v>0.5</v>
      </c>
      <c r="E107" s="1">
        <v>0.5</v>
      </c>
      <c r="F107" s="22"/>
      <c r="G107" s="22"/>
      <c r="H107" s="22"/>
      <c r="I107" s="22"/>
      <c r="J107" s="22"/>
      <c r="K107" s="22"/>
      <c r="L107" s="22"/>
      <c r="M107" s="22"/>
      <c r="N107" s="22"/>
      <c r="O107" s="1"/>
      <c r="P107" s="1"/>
      <c r="Q107" s="1"/>
      <c r="R107" s="1"/>
      <c r="S107" s="1"/>
      <c r="T107" s="1"/>
      <c r="U107" s="1"/>
      <c r="V107" s="1"/>
      <c r="W107" s="1"/>
      <c r="X107" s="1"/>
      <c r="Y107" s="1"/>
      <c r="Z107" s="1"/>
      <c r="AA107" s="1"/>
      <c r="AB107" s="1"/>
      <c r="AC107" s="1"/>
      <c r="AD107" s="1"/>
      <c r="AE107" s="1"/>
      <c r="AF107" s="1"/>
      <c r="AG107" s="1"/>
    </row>
    <row r="108" ht="12.0" customHeight="1">
      <c r="A108" s="7" t="s">
        <v>28</v>
      </c>
      <c r="B108" s="21">
        <f t="shared" si="23"/>
        <v>0.5</v>
      </c>
      <c r="C108" s="5">
        <f t="shared" si="24"/>
        <v>1</v>
      </c>
      <c r="D108" s="4">
        <f t="shared" si="25"/>
        <v>0.5</v>
      </c>
      <c r="E108" s="22"/>
      <c r="F108" s="22"/>
      <c r="G108" s="22"/>
      <c r="H108" s="22"/>
      <c r="I108" s="22"/>
      <c r="J108" s="1">
        <v>0.5</v>
      </c>
      <c r="K108" s="22"/>
      <c r="L108" s="22"/>
      <c r="M108" s="22"/>
      <c r="N108" s="22"/>
      <c r="O108" s="1"/>
      <c r="P108" s="1"/>
      <c r="Q108" s="1"/>
      <c r="R108" s="1"/>
      <c r="S108" s="1"/>
      <c r="T108" s="1"/>
      <c r="U108" s="1"/>
      <c r="V108" s="1"/>
      <c r="W108" s="1"/>
      <c r="X108" s="1"/>
      <c r="Y108" s="1"/>
      <c r="Z108" s="1"/>
      <c r="AA108" s="1"/>
      <c r="AB108" s="1"/>
      <c r="AC108" s="1"/>
      <c r="AD108" s="1"/>
      <c r="AE108" s="1"/>
      <c r="AF108" s="1"/>
      <c r="AG108" s="1"/>
    </row>
    <row r="109" ht="12.0" customHeight="1">
      <c r="A109" s="3" t="s">
        <v>32</v>
      </c>
      <c r="B109" s="21">
        <f t="shared" si="23"/>
        <v>0.5</v>
      </c>
      <c r="C109" s="5">
        <f t="shared" si="24"/>
        <v>1</v>
      </c>
      <c r="D109" s="4">
        <f t="shared" si="25"/>
        <v>0.5</v>
      </c>
      <c r="E109" s="22"/>
      <c r="F109" s="22"/>
      <c r="G109" s="22"/>
      <c r="H109" s="22"/>
      <c r="I109" s="22"/>
      <c r="J109" s="22"/>
      <c r="K109" s="1">
        <v>0.5</v>
      </c>
      <c r="L109" s="22"/>
      <c r="M109" s="22"/>
      <c r="N109" s="22"/>
      <c r="O109" s="1"/>
      <c r="P109" s="1"/>
      <c r="Q109" s="1"/>
      <c r="R109" s="1"/>
      <c r="S109" s="1"/>
      <c r="T109" s="1"/>
      <c r="U109" s="1"/>
      <c r="V109" s="1"/>
      <c r="W109" s="1"/>
      <c r="X109" s="1"/>
      <c r="Y109" s="1"/>
      <c r="Z109" s="1"/>
      <c r="AA109" s="1"/>
      <c r="AB109" s="1"/>
      <c r="AC109" s="1"/>
      <c r="AD109" s="1"/>
      <c r="AE109" s="1"/>
      <c r="AF109" s="1"/>
      <c r="AG109" s="1"/>
    </row>
    <row r="110" ht="12.0" customHeight="1">
      <c r="A110" s="7" t="s">
        <v>33</v>
      </c>
      <c r="B110" s="21">
        <f t="shared" si="23"/>
        <v>0.3333333333</v>
      </c>
      <c r="C110" s="5">
        <f t="shared" si="24"/>
        <v>1</v>
      </c>
      <c r="D110" s="4">
        <f t="shared" si="25"/>
        <v>0.3333333333</v>
      </c>
      <c r="E110" s="22"/>
      <c r="F110" s="22"/>
      <c r="G110" s="22"/>
      <c r="H110" s="22"/>
      <c r="I110" s="22"/>
      <c r="J110" s="22"/>
      <c r="K110" s="22"/>
      <c r="L110" s="1">
        <f>1/3</f>
        <v>0.3333333333</v>
      </c>
      <c r="M110" s="22"/>
      <c r="N110" s="22"/>
      <c r="O110" s="1"/>
      <c r="P110" s="1"/>
      <c r="Q110" s="1"/>
      <c r="R110" s="1"/>
      <c r="S110" s="1"/>
      <c r="T110" s="1"/>
      <c r="U110" s="1"/>
      <c r="V110" s="1"/>
      <c r="W110" s="1"/>
      <c r="X110" s="1"/>
      <c r="Y110" s="1"/>
      <c r="Z110" s="1"/>
      <c r="AA110" s="1"/>
      <c r="AB110" s="1"/>
      <c r="AC110" s="1"/>
      <c r="AD110" s="1"/>
      <c r="AE110" s="1"/>
      <c r="AF110" s="1"/>
      <c r="AG110" s="1"/>
    </row>
    <row r="111" ht="12.0" customHeight="1">
      <c r="A111" t="s">
        <v>150</v>
      </c>
      <c r="B111" s="1"/>
      <c r="C111" s="1"/>
      <c r="D111" s="1"/>
      <c r="E111" s="1">
        <v>2.0</v>
      </c>
      <c r="F111" s="1">
        <v>2.0</v>
      </c>
      <c r="G111" s="1">
        <v>2.0</v>
      </c>
      <c r="H111" s="1">
        <v>2.0</v>
      </c>
      <c r="I111" s="1">
        <v>2.0</v>
      </c>
      <c r="J111" s="1">
        <v>2.0</v>
      </c>
      <c r="K111" s="1">
        <v>2.0</v>
      </c>
      <c r="L111" s="1">
        <v>3.0</v>
      </c>
      <c r="M111" s="1">
        <v>3.0</v>
      </c>
      <c r="N111" s="1">
        <v>3.0</v>
      </c>
      <c r="O111" s="1"/>
      <c r="P111" s="1"/>
      <c r="Q111" s="1"/>
      <c r="R111" s="1"/>
      <c r="S111" s="1"/>
      <c r="T111" s="1"/>
      <c r="U111" s="1"/>
      <c r="V111" s="1"/>
      <c r="W111" s="1"/>
      <c r="X111" s="1"/>
      <c r="Y111" s="1"/>
      <c r="Z111" s="1"/>
      <c r="AA111" s="1"/>
      <c r="AB111" s="1"/>
      <c r="AC111" s="1"/>
      <c r="AD111" s="1"/>
      <c r="AE111" s="1"/>
      <c r="AF111" s="1"/>
      <c r="AG111" s="1"/>
    </row>
    <row r="112" ht="12.0" customHeight="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row>
    <row r="113" ht="12.0"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row>
    <row r="115" ht="12.0" customHeight="1">
      <c r="A115" s="19" t="s">
        <v>151</v>
      </c>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row>
    <row r="116" ht="12.0" customHeight="1">
      <c r="B116" s="8" t="s">
        <v>137</v>
      </c>
      <c r="C116" s="1" t="s">
        <v>138</v>
      </c>
      <c r="D116" s="1" t="s">
        <v>139</v>
      </c>
      <c r="E116" s="1" t="s">
        <v>152</v>
      </c>
      <c r="F116" s="1" t="s">
        <v>153</v>
      </c>
      <c r="G116" s="1" t="s">
        <v>154</v>
      </c>
      <c r="H116" s="1" t="s">
        <v>155</v>
      </c>
      <c r="I116" s="1" t="s">
        <v>156</v>
      </c>
      <c r="J116" s="1" t="s">
        <v>157</v>
      </c>
      <c r="K116" s="1" t="s">
        <v>158</v>
      </c>
      <c r="L116" s="1" t="s">
        <v>159</v>
      </c>
      <c r="M116" s="1" t="s">
        <v>160</v>
      </c>
      <c r="N116" s="1" t="s">
        <v>161</v>
      </c>
      <c r="O116" s="1" t="s">
        <v>162</v>
      </c>
      <c r="P116" s="1" t="s">
        <v>163</v>
      </c>
      <c r="Q116" s="1"/>
      <c r="R116" s="1"/>
      <c r="S116" s="1"/>
      <c r="T116" s="1"/>
      <c r="U116" s="1"/>
      <c r="V116" s="1"/>
      <c r="W116" s="1"/>
      <c r="X116" s="1"/>
      <c r="Y116" s="1"/>
      <c r="Z116" s="1"/>
      <c r="AA116" s="1"/>
      <c r="AB116" s="1"/>
      <c r="AC116" s="1"/>
      <c r="AD116" s="1"/>
      <c r="AE116" s="1"/>
      <c r="AF116" s="1"/>
      <c r="AG116" s="1"/>
    </row>
    <row r="117" ht="12.0" customHeight="1">
      <c r="A117" s="7" t="s">
        <v>30</v>
      </c>
      <c r="B117" s="21">
        <f t="shared" ref="B117:B126" si="26">AVERAGE(E117:P117)</f>
        <v>0.7444444444</v>
      </c>
      <c r="C117" s="5">
        <f t="shared" ref="C117:C126" si="27">COUNT(E117:P117)</f>
        <v>4</v>
      </c>
      <c r="D117" s="4">
        <f t="shared" ref="D117:D126" si="28">PRODUCT(C117,B117)</f>
        <v>2.977777778</v>
      </c>
      <c r="E117" s="4">
        <v>1.0</v>
      </c>
      <c r="F117" s="4">
        <v>1.0</v>
      </c>
      <c r="G117" s="4">
        <f>2.5/9</f>
        <v>0.2777777778</v>
      </c>
      <c r="H117" s="23"/>
      <c r="I117" s="23"/>
      <c r="J117" s="23"/>
      <c r="K117" s="23"/>
      <c r="L117" s="23"/>
      <c r="M117" s="23"/>
      <c r="N117" s="23"/>
      <c r="O117" s="4">
        <f>3.5/5</f>
        <v>0.7</v>
      </c>
      <c r="P117" s="22"/>
      <c r="Q117" s="1"/>
      <c r="R117" s="1"/>
      <c r="S117" s="1"/>
      <c r="T117" s="1"/>
      <c r="U117" s="1"/>
      <c r="V117" s="1"/>
      <c r="W117" s="1"/>
      <c r="X117" s="1"/>
      <c r="Y117" s="1"/>
      <c r="Z117" s="1"/>
      <c r="AA117" s="1"/>
      <c r="AB117" s="1"/>
      <c r="AC117" s="1"/>
      <c r="AD117" s="1"/>
      <c r="AE117" s="1"/>
      <c r="AF117" s="1"/>
      <c r="AG117" s="1"/>
    </row>
    <row r="118" ht="12.0" customHeight="1">
      <c r="A118" s="3" t="s">
        <v>35</v>
      </c>
      <c r="B118" s="21">
        <f t="shared" si="26"/>
        <v>0.7134259259</v>
      </c>
      <c r="C118" s="5">
        <f t="shared" si="27"/>
        <v>12</v>
      </c>
      <c r="D118" s="4">
        <f t="shared" si="28"/>
        <v>8.561111111</v>
      </c>
      <c r="E118" s="4">
        <f t="shared" ref="E118:E119" si="29">8/10</f>
        <v>0.8</v>
      </c>
      <c r="F118" s="4">
        <f>5/10</f>
        <v>0.5</v>
      </c>
      <c r="G118" s="4">
        <f>1/9</f>
        <v>0.1111111111</v>
      </c>
      <c r="H118" s="4">
        <f>2/8</f>
        <v>0.25</v>
      </c>
      <c r="I118" s="4">
        <v>1.0</v>
      </c>
      <c r="J118" s="4">
        <v>1.0</v>
      </c>
      <c r="K118" s="4">
        <v>1.0</v>
      </c>
      <c r="L118" s="4">
        <f>2/5</f>
        <v>0.4</v>
      </c>
      <c r="M118" s="4">
        <v>1.0</v>
      </c>
      <c r="N118" s="4">
        <f>3/4</f>
        <v>0.75</v>
      </c>
      <c r="O118" s="4">
        <v>1.0</v>
      </c>
      <c r="P118" s="4">
        <f>3/4</f>
        <v>0.75</v>
      </c>
      <c r="Q118" s="1"/>
      <c r="R118" s="1"/>
      <c r="S118" s="1"/>
      <c r="T118" s="1"/>
      <c r="U118" s="1"/>
      <c r="V118" s="1"/>
      <c r="W118" s="1"/>
      <c r="X118" s="1"/>
      <c r="Y118" s="1"/>
      <c r="Z118" s="1"/>
      <c r="AA118" s="1"/>
      <c r="AB118" s="1"/>
      <c r="AC118" s="1"/>
      <c r="AD118" s="1"/>
      <c r="AE118" s="1"/>
      <c r="AF118" s="1"/>
      <c r="AG118" s="1"/>
    </row>
    <row r="119" ht="12.0" customHeight="1">
      <c r="A119" s="7" t="s">
        <v>33</v>
      </c>
      <c r="B119" s="21">
        <f t="shared" si="26"/>
        <v>0.6695861678</v>
      </c>
      <c r="C119" s="5">
        <f t="shared" si="27"/>
        <v>7</v>
      </c>
      <c r="D119" s="4">
        <f t="shared" si="28"/>
        <v>4.687103175</v>
      </c>
      <c r="E119" s="4">
        <f t="shared" si="29"/>
        <v>0.8</v>
      </c>
      <c r="F119" s="4">
        <f>9/10</f>
        <v>0.9</v>
      </c>
      <c r="G119" s="4">
        <f t="shared" ref="G119:G120" si="30">5/9</f>
        <v>0.5555555556</v>
      </c>
      <c r="H119" s="4">
        <f>4/8</f>
        <v>0.5</v>
      </c>
      <c r="I119" s="4">
        <f>6.5/8</f>
        <v>0.8125</v>
      </c>
      <c r="J119" s="4">
        <f>2/7</f>
        <v>0.2857142857</v>
      </c>
      <c r="K119" s="4">
        <f>5/6</f>
        <v>0.8333333333</v>
      </c>
      <c r="L119" s="23"/>
      <c r="M119" s="23"/>
      <c r="N119" s="23"/>
      <c r="O119" s="23"/>
      <c r="P119" s="23"/>
      <c r="Q119" s="1"/>
      <c r="R119" s="1"/>
      <c r="S119" s="1"/>
      <c r="T119" s="1"/>
      <c r="U119" s="1"/>
      <c r="V119" s="1"/>
      <c r="W119" s="1"/>
      <c r="X119" s="1"/>
      <c r="Y119" s="1"/>
      <c r="Z119" s="1"/>
      <c r="AA119" s="1"/>
      <c r="AB119" s="1"/>
      <c r="AC119" s="1"/>
      <c r="AD119" s="1"/>
      <c r="AE119" s="1"/>
      <c r="AF119" s="1"/>
      <c r="AG119" s="1"/>
    </row>
    <row r="120" ht="12.0" customHeight="1">
      <c r="A120" s="7" t="s">
        <v>22</v>
      </c>
      <c r="B120" s="21">
        <f t="shared" si="26"/>
        <v>0.618667328</v>
      </c>
      <c r="C120" s="5">
        <f t="shared" si="27"/>
        <v>12</v>
      </c>
      <c r="D120" s="4">
        <f t="shared" si="28"/>
        <v>7.424007937</v>
      </c>
      <c r="E120" s="4">
        <f>2/10</f>
        <v>0.2</v>
      </c>
      <c r="F120" s="4">
        <f>8/10</f>
        <v>0.8</v>
      </c>
      <c r="G120" s="4">
        <f t="shared" si="30"/>
        <v>0.5555555556</v>
      </c>
      <c r="H120" s="4">
        <f>8/8</f>
        <v>1</v>
      </c>
      <c r="I120" s="4">
        <f>1.5/8</f>
        <v>0.1875</v>
      </c>
      <c r="J120" s="4">
        <f t="shared" ref="J120:J121" si="32">5/7</f>
        <v>0.7142857143</v>
      </c>
      <c r="K120" s="4">
        <f>1/6</f>
        <v>0.1666666667</v>
      </c>
      <c r="L120" s="4">
        <f t="shared" ref="L120:M120" si="31">4/5</f>
        <v>0.8</v>
      </c>
      <c r="M120" s="4">
        <f t="shared" si="31"/>
        <v>0.8</v>
      </c>
      <c r="N120" s="4">
        <v>1.0</v>
      </c>
      <c r="O120" s="4">
        <f>3.5/5</f>
        <v>0.7</v>
      </c>
      <c r="P120" s="4">
        <f>2/4</f>
        <v>0.5</v>
      </c>
      <c r="Q120" s="1"/>
      <c r="R120" s="1"/>
      <c r="S120" s="1"/>
      <c r="T120" s="1"/>
      <c r="U120" s="1"/>
      <c r="V120" s="1"/>
      <c r="W120" s="1"/>
      <c r="X120" s="1"/>
      <c r="Y120" s="1"/>
      <c r="Z120" s="1"/>
      <c r="AA120" s="1"/>
      <c r="AB120" s="1"/>
      <c r="AC120" s="1"/>
      <c r="AD120" s="1"/>
      <c r="AE120" s="1"/>
      <c r="AF120" s="1"/>
      <c r="AG120" s="1"/>
    </row>
    <row r="121" ht="12.0" customHeight="1">
      <c r="A121" s="3" t="s">
        <v>21</v>
      </c>
      <c r="B121" s="21">
        <f t="shared" si="26"/>
        <v>0.5994543651</v>
      </c>
      <c r="C121" s="5">
        <f t="shared" si="27"/>
        <v>12</v>
      </c>
      <c r="D121" s="4">
        <f t="shared" si="28"/>
        <v>7.193452381</v>
      </c>
      <c r="E121" s="4">
        <f>4.5/10</f>
        <v>0.45</v>
      </c>
      <c r="F121" s="4">
        <f>2/10</f>
        <v>0.2</v>
      </c>
      <c r="G121" s="4">
        <f t="shared" ref="G121:G122" si="33">7.5/9</f>
        <v>0.8333333333</v>
      </c>
      <c r="H121" s="4">
        <f>6/8</f>
        <v>0.75</v>
      </c>
      <c r="I121" s="4">
        <f>6.5/8</f>
        <v>0.8125</v>
      </c>
      <c r="J121" s="4">
        <f t="shared" si="32"/>
        <v>0.7142857143</v>
      </c>
      <c r="K121" s="4">
        <f>2/6</f>
        <v>0.3333333333</v>
      </c>
      <c r="L121" s="4">
        <v>1.0</v>
      </c>
      <c r="M121" s="4">
        <f>1/5</f>
        <v>0.2</v>
      </c>
      <c r="N121" s="4">
        <f>2/4</f>
        <v>0.5</v>
      </c>
      <c r="O121" s="4">
        <f>2/5</f>
        <v>0.4</v>
      </c>
      <c r="P121" s="4">
        <v>1.0</v>
      </c>
      <c r="Q121" s="1"/>
      <c r="R121" s="1"/>
      <c r="S121" s="1"/>
      <c r="T121" s="1"/>
      <c r="U121" s="1"/>
      <c r="V121" s="1"/>
      <c r="W121" s="1"/>
      <c r="X121" s="1"/>
      <c r="Y121" s="1"/>
      <c r="Z121" s="1"/>
      <c r="AA121" s="1"/>
      <c r="AB121" s="1"/>
      <c r="AC121" s="1"/>
      <c r="AD121" s="1"/>
      <c r="AE121" s="1"/>
      <c r="AF121" s="1"/>
      <c r="AG121" s="1"/>
    </row>
    <row r="122" ht="12.0" customHeight="1">
      <c r="A122" s="3" t="s">
        <v>32</v>
      </c>
      <c r="B122" s="21">
        <f t="shared" si="26"/>
        <v>0.5966666667</v>
      </c>
      <c r="C122" s="5">
        <f t="shared" si="27"/>
        <v>5</v>
      </c>
      <c r="D122" s="4">
        <f t="shared" si="28"/>
        <v>2.983333333</v>
      </c>
      <c r="E122" s="4">
        <f>6/10</f>
        <v>0.6</v>
      </c>
      <c r="F122" s="4">
        <f>3/10</f>
        <v>0.3</v>
      </c>
      <c r="G122" s="4">
        <f t="shared" si="33"/>
        <v>0.8333333333</v>
      </c>
      <c r="H122" s="4">
        <f t="shared" ref="H122:I122" si="34">5/8</f>
        <v>0.625</v>
      </c>
      <c r="I122" s="4">
        <f t="shared" si="34"/>
        <v>0.625</v>
      </c>
      <c r="J122" s="23"/>
      <c r="K122" s="23"/>
      <c r="L122" s="23"/>
      <c r="M122" s="23"/>
      <c r="N122" s="23"/>
      <c r="O122" s="23"/>
      <c r="P122" s="23"/>
      <c r="Q122" s="1"/>
      <c r="R122" s="1"/>
      <c r="S122" s="1"/>
      <c r="T122" s="1"/>
      <c r="U122" s="1"/>
      <c r="V122" s="1"/>
      <c r="W122" s="1"/>
      <c r="X122" s="1"/>
      <c r="Y122" s="1"/>
      <c r="Z122" s="1"/>
      <c r="AA122" s="1"/>
      <c r="AB122" s="1"/>
      <c r="AC122" s="1"/>
      <c r="AD122" s="1"/>
      <c r="AE122" s="1"/>
      <c r="AF122" s="1"/>
      <c r="AG122" s="1"/>
    </row>
    <row r="123" ht="12.0" customHeight="1">
      <c r="A123" s="7" t="s">
        <v>27</v>
      </c>
      <c r="B123" s="21">
        <f t="shared" si="26"/>
        <v>0.5017857143</v>
      </c>
      <c r="C123" s="5">
        <f t="shared" si="27"/>
        <v>6</v>
      </c>
      <c r="D123" s="4">
        <f t="shared" si="28"/>
        <v>3.010714286</v>
      </c>
      <c r="E123" s="4">
        <f>4.5/10</f>
        <v>0.45</v>
      </c>
      <c r="F123" s="4">
        <f>4/10</f>
        <v>0.4</v>
      </c>
      <c r="G123" s="4">
        <v>1.0</v>
      </c>
      <c r="H123" s="4">
        <f>3/8</f>
        <v>0.375</v>
      </c>
      <c r="I123" s="4">
        <f>4/8</f>
        <v>0.5</v>
      </c>
      <c r="J123" s="4">
        <f>2/7</f>
        <v>0.2857142857</v>
      </c>
      <c r="K123" s="23"/>
      <c r="L123" s="23"/>
      <c r="M123" s="23"/>
      <c r="N123" s="23"/>
      <c r="O123" s="23"/>
      <c r="P123" s="23"/>
      <c r="Q123" s="1"/>
      <c r="R123" s="1"/>
      <c r="S123" s="1"/>
      <c r="T123" s="1"/>
      <c r="U123" s="1"/>
      <c r="V123" s="1"/>
      <c r="W123" s="1"/>
      <c r="X123" s="1"/>
      <c r="Y123" s="1"/>
      <c r="Z123" s="1"/>
      <c r="AA123" s="1"/>
      <c r="AB123" s="1"/>
      <c r="AC123" s="1"/>
      <c r="AD123" s="1"/>
      <c r="AE123" s="1"/>
      <c r="AF123" s="1"/>
      <c r="AG123" s="1"/>
    </row>
    <row r="124" ht="12.0" customHeight="1">
      <c r="A124" s="7" t="s">
        <v>28</v>
      </c>
      <c r="B124" s="21">
        <f t="shared" si="26"/>
        <v>0.5</v>
      </c>
      <c r="C124" s="5">
        <f t="shared" si="27"/>
        <v>2</v>
      </c>
      <c r="D124" s="4">
        <f t="shared" si="28"/>
        <v>1</v>
      </c>
      <c r="E124" s="4">
        <f>3/10</f>
        <v>0.3</v>
      </c>
      <c r="F124" s="4">
        <f>7/10</f>
        <v>0.7</v>
      </c>
      <c r="G124" s="23"/>
      <c r="H124" s="23"/>
      <c r="I124" s="23"/>
      <c r="J124" s="23"/>
      <c r="K124" s="23"/>
      <c r="L124" s="23"/>
      <c r="M124" s="23"/>
      <c r="N124" s="23"/>
      <c r="O124" s="23"/>
      <c r="P124" s="23"/>
      <c r="Q124" s="1"/>
      <c r="R124" s="1"/>
      <c r="S124" s="1"/>
      <c r="T124" s="1"/>
      <c r="U124" s="1"/>
      <c r="V124" s="1"/>
      <c r="W124" s="1"/>
      <c r="X124" s="1"/>
      <c r="Y124" s="1"/>
      <c r="Z124" s="1"/>
      <c r="AA124" s="1"/>
      <c r="AB124" s="1"/>
      <c r="AC124" s="1"/>
      <c r="AD124" s="1"/>
      <c r="AE124" s="1"/>
      <c r="AF124" s="1"/>
      <c r="AG124" s="1"/>
    </row>
    <row r="125" ht="12.0" customHeight="1">
      <c r="A125" s="3" t="s">
        <v>34</v>
      </c>
      <c r="B125" s="21">
        <f t="shared" si="26"/>
        <v>0.4517416226</v>
      </c>
      <c r="C125" s="5">
        <f t="shared" si="27"/>
        <v>9</v>
      </c>
      <c r="D125" s="4">
        <f t="shared" si="28"/>
        <v>4.065674603</v>
      </c>
      <c r="E125" s="4">
        <f>8/10</f>
        <v>0.8</v>
      </c>
      <c r="F125" s="4">
        <f>1/10</f>
        <v>0.1</v>
      </c>
      <c r="G125" s="4">
        <f>5/9</f>
        <v>0.5555555556</v>
      </c>
      <c r="H125" s="4">
        <f>1/8</f>
        <v>0.125</v>
      </c>
      <c r="I125" s="4">
        <f>1.5/8</f>
        <v>0.1875</v>
      </c>
      <c r="J125" s="4">
        <f>5/7</f>
        <v>0.7142857143</v>
      </c>
      <c r="K125" s="4">
        <f t="shared" ref="K125:K126" si="35">3.5/6</f>
        <v>0.5833333333</v>
      </c>
      <c r="L125" s="4">
        <f t="shared" ref="L125:L126" si="36">2/5</f>
        <v>0.4</v>
      </c>
      <c r="M125" s="4">
        <f>3/5</f>
        <v>0.6</v>
      </c>
      <c r="N125" s="23"/>
      <c r="O125" s="23"/>
      <c r="P125" s="23"/>
      <c r="Q125" s="1"/>
      <c r="R125" s="1"/>
      <c r="S125" s="1"/>
      <c r="T125" s="1"/>
      <c r="U125" s="1"/>
      <c r="V125" s="1"/>
      <c r="W125" s="1"/>
      <c r="X125" s="1"/>
      <c r="Y125" s="1"/>
      <c r="Z125" s="1"/>
      <c r="AA125" s="1"/>
      <c r="AB125" s="1"/>
      <c r="AC125" s="1"/>
      <c r="AD125" s="1"/>
      <c r="AE125" s="1"/>
      <c r="AF125" s="1"/>
      <c r="AG125" s="1"/>
    </row>
    <row r="126" ht="12.0" customHeight="1">
      <c r="A126" s="7" t="s">
        <v>31</v>
      </c>
      <c r="B126" s="21">
        <f t="shared" si="26"/>
        <v>0.3830687831</v>
      </c>
      <c r="C126" s="5">
        <f t="shared" si="27"/>
        <v>12</v>
      </c>
      <c r="D126" s="4">
        <f t="shared" si="28"/>
        <v>4.596825397</v>
      </c>
      <c r="E126" s="4">
        <f>1/10</f>
        <v>0.1</v>
      </c>
      <c r="F126" s="4">
        <f>6/10</f>
        <v>0.6</v>
      </c>
      <c r="G126" s="4">
        <f>2.5/9</f>
        <v>0.2777777778</v>
      </c>
      <c r="H126" s="4">
        <f>7/8</f>
        <v>0.875</v>
      </c>
      <c r="I126" s="4">
        <f>3/8</f>
        <v>0.375</v>
      </c>
      <c r="J126" s="4">
        <f>2/7</f>
        <v>0.2857142857</v>
      </c>
      <c r="K126" s="4">
        <f t="shared" si="35"/>
        <v>0.5833333333</v>
      </c>
      <c r="L126" s="4">
        <f t="shared" si="36"/>
        <v>0.4</v>
      </c>
      <c r="M126" s="4">
        <f>2/5</f>
        <v>0.4</v>
      </c>
      <c r="N126" s="4">
        <f>1/4</f>
        <v>0.25</v>
      </c>
      <c r="O126" s="4">
        <f>1/5</f>
        <v>0.2</v>
      </c>
      <c r="P126" s="4">
        <f>1/4</f>
        <v>0.25</v>
      </c>
      <c r="Q126" s="1"/>
      <c r="R126" s="1"/>
      <c r="S126" s="1"/>
      <c r="T126" s="1"/>
      <c r="U126" s="1"/>
      <c r="V126" s="1"/>
      <c r="W126" s="1"/>
      <c r="X126" s="1"/>
      <c r="Y126" s="1"/>
      <c r="Z126" s="1"/>
      <c r="AA126" s="1"/>
      <c r="AB126" s="1"/>
      <c r="AC126" s="1"/>
      <c r="AD126" s="1"/>
      <c r="AE126" s="1"/>
      <c r="AF126" s="1"/>
      <c r="AG126" s="1"/>
    </row>
    <row r="127" ht="12.0" customHeight="1">
      <c r="A127" t="s">
        <v>150</v>
      </c>
      <c r="B127" s="1"/>
      <c r="C127" s="1"/>
      <c r="D127" s="1"/>
      <c r="E127" s="1">
        <v>10.0</v>
      </c>
      <c r="F127" s="1">
        <v>10.0</v>
      </c>
      <c r="G127" s="1">
        <v>9.0</v>
      </c>
      <c r="H127" s="1">
        <v>8.0</v>
      </c>
      <c r="I127" s="1">
        <v>8.0</v>
      </c>
      <c r="J127" s="1">
        <v>7.0</v>
      </c>
      <c r="K127" s="1">
        <v>6.0</v>
      </c>
      <c r="L127" s="1">
        <v>5.0</v>
      </c>
      <c r="M127" s="1">
        <v>5.0</v>
      </c>
      <c r="N127" s="1">
        <v>4.0</v>
      </c>
      <c r="O127" s="1">
        <v>5.0</v>
      </c>
      <c r="P127" s="1">
        <v>4.0</v>
      </c>
      <c r="Q127" s="1"/>
      <c r="R127" s="1"/>
      <c r="S127" s="1"/>
      <c r="T127" s="1"/>
      <c r="U127" s="1"/>
      <c r="V127" s="1"/>
      <c r="W127" s="1"/>
      <c r="X127" s="1"/>
      <c r="Y127" s="1"/>
      <c r="Z127" s="1"/>
      <c r="AA127" s="1"/>
      <c r="AB127" s="1"/>
      <c r="AC127" s="1"/>
      <c r="AD127" s="1"/>
      <c r="AE127" s="1"/>
      <c r="AF127" s="1"/>
      <c r="AG127" s="1"/>
    </row>
    <row r="128" ht="12.0" customHeight="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row>
    <row r="129" ht="12.0" customHeight="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row>
    <row r="130" ht="12.0" customHeight="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row>
    <row r="131" ht="12.0" customHeight="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row>
    <row r="132" ht="12.0" customHeight="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row>
    <row r="133" ht="12.0" customHeight="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row>
    <row r="134" ht="12.0" customHeight="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row>
    <row r="135" ht="12.0" customHeight="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row>
    <row r="136" ht="12.0" customHeight="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row>
    <row r="137" ht="12.0" customHeight="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row>
    <row r="138" ht="12.0" customHeight="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row>
    <row r="139" ht="12.0" customHeight="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row>
    <row r="140" ht="12.0" customHeight="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row>
    <row r="141" ht="12.0" customHeight="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row>
    <row r="142" ht="12.0" customHeight="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row>
    <row r="143" ht="12.0" customHeight="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row>
    <row r="144" ht="12.0" customHeight="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row>
    <row r="145" ht="12.0" customHeight="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row>
    <row r="146" ht="12.0" customHeight="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row>
    <row r="147" ht="12.0" customHeight="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row>
    <row r="148" ht="12.0" customHeight="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row>
    <row r="149" ht="12.0" customHeight="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row>
    <row r="150" ht="12.0" customHeight="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row>
    <row r="151" ht="12.0" customHeight="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row>
    <row r="152" ht="12.0" customHeight="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row>
    <row r="153" ht="12.0" customHeight="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row>
    <row r="154" ht="12.0" customHeight="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row>
    <row r="155" ht="12.0" customHeight="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row>
    <row r="156" ht="12.0" customHeight="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ht="12.0" customHeight="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ht="12.0" customHeight="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ht="12.0" customHeight="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ht="12.0" customHeight="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ht="12.0" customHeight="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ht="12.0" customHeight="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ht="12.0" customHeight="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ht="12.0" customHeight="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ht="12.0" customHeight="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ht="12.0" customHeight="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ht="12.0" customHeight="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ht="12.0" customHeight="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ht="12.0" customHeight="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ht="12.0" customHeight="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ht="12.0" customHeight="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ht="12.0" customHeight="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ht="12.0" customHeight="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ht="12.0" customHeight="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ht="12.0" customHeight="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ht="12.0" customHeight="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ht="12.0" customHeight="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ht="12.0" customHeight="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ht="12.0" customHeight="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ht="12.0" customHeight="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ht="12.0" customHeight="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ht="12.0" customHeight="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ht="12.0" customHeight="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ht="12.0" customHeight="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ht="12.0" customHeight="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ht="12.0" customHeight="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ht="12.0" customHeight="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ht="12.0" customHeight="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ht="12.0" customHeight="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ht="12.0" customHeight="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ht="12.0" customHeight="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ht="12.0" customHeight="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ht="12.0" customHeight="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ht="12.0" customHeight="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ht="12.0" customHeight="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ht="12.0" customHeight="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ht="12.0" customHeight="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ht="12.0" customHeight="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ht="12.0" customHeight="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ht="12.0" customHeight="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ht="12.0" customHeight="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ht="12.0" customHeight="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ht="12.0" customHeight="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ht="12.0" customHeight="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ht="12.0" customHeight="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ht="12.0" customHeight="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ht="12.0" customHeight="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ht="12.0" customHeight="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ht="12.0" customHeight="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ht="12.0" customHeight="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ht="12.0" customHeight="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ht="12.0" customHeight="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ht="12.0" customHeight="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ht="12.0" customHeight="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ht="12.0" customHeight="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ht="12.0" customHeight="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ht="12.0" customHeight="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ht="12.0" customHeight="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ht="12.0" customHeight="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ht="12.0" customHeight="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ht="12.0" customHeight="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ht="12.0" customHeight="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ht="12.0" customHeight="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ht="12.0" customHeight="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ht="12.0" customHeight="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ht="12.0" customHeight="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ht="12.0" customHeight="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ht="12.0" customHeight="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ht="12.0" customHeight="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ht="12.0" customHeight="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ht="12.0" customHeight="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ht="12.0" customHeight="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ht="12.0" customHeight="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ht="12.0" customHeight="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ht="12.0" customHeight="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ht="12.0" customHeight="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ht="12.0" customHeight="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ht="12.0" customHeight="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ht="12.0" customHeight="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ht="12.0" customHeight="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ht="12.0" customHeight="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ht="12.0" customHeight="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ht="12.0" customHeight="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ht="12.0" customHeight="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ht="12.0" customHeight="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ht="12.0" customHeight="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ht="12.0" customHeight="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ht="12.0" customHeight="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ht="12.0" customHeight="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ht="12.0" customHeight="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ht="12.0" customHeight="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ht="12.0" customHeight="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ht="12.0" customHeight="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ht="12.0" customHeight="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ht="12.0" customHeight="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ht="12.0" customHeight="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ht="12.0" customHeight="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ht="12.0" customHeight="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ht="12.0" customHeight="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ht="12.0" customHeight="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ht="12.0" customHeight="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ht="12.0" customHeight="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ht="12.0" customHeight="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ht="12.0" customHeight="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ht="12.0" customHeight="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ht="12.0" customHeight="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ht="12.0" customHeight="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ht="12.0" customHeight="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ht="12.0" customHeight="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ht="12.0" customHeight="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ht="12.0" customHeight="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ht="12.0" customHeight="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ht="12.0" customHeight="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ht="12.0" customHeight="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ht="12.0" customHeight="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ht="12.0" customHeight="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ht="12.0" customHeight="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ht="12.0" customHeight="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ht="12.0" customHeight="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ht="12.0" customHeight="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ht="12.0" customHeight="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ht="12.0" customHeight="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ht="12.0" customHeight="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ht="12.0" customHeight="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ht="12.0" customHeight="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ht="12.0" customHeight="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ht="12.0" customHeight="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ht="12.0" customHeight="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ht="12.0" customHeight="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ht="12.0" customHeight="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ht="12.0" customHeight="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ht="12.0" customHeight="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ht="12.0" customHeight="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ht="12.0" customHeight="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ht="12.0" customHeight="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ht="12.0" customHeight="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ht="12.0" customHeight="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ht="12.0" customHeight="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ht="12.0" customHeight="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ht="12.0" customHeight="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ht="12.0" customHeight="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ht="12.0" customHeight="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ht="12.0" customHeight="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ht="12.0" customHeight="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ht="12.0" customHeight="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ht="12.0" customHeight="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ht="12.0" customHeight="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ht="12.0" customHeight="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ht="12.0" customHeight="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ht="12.0" customHeight="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ht="12.0" customHeight="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ht="12.0" customHeight="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ht="12.0" customHeight="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ht="12.0" customHeight="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ht="12.0" customHeight="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ht="12.0" customHeight="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ht="12.0" customHeight="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ht="12.0" customHeight="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ht="12.0" customHeight="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ht="12.0" customHeight="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ht="12.0" customHeight="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ht="12.0" customHeight="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ht="12.0" customHeight="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ht="12.0" customHeight="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ht="12.0" customHeight="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ht="12.0" customHeight="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ht="12.0" customHeight="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ht="12.0" customHeight="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ht="12.0" customHeight="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ht="12.0" customHeight="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ht="12.0" customHeight="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ht="12.0" customHeight="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ht="12.0" customHeight="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ht="12.0" customHeight="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ht="12.0" customHeight="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ht="12.0" customHeight="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ht="12.0" customHeight="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ht="12.0" customHeight="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ht="12.0" customHeight="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ht="12.0" customHeight="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ht="12.0" customHeight="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ht="12.0" customHeight="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ht="12.0" customHeight="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ht="12.0" customHeight="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ht="12.0" customHeight="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ht="12.0" customHeight="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ht="12.0" customHeight="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ht="12.0" customHeight="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ht="12.0" customHeight="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ht="12.0" customHeight="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ht="12.0" customHeight="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ht="12.0" customHeight="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ht="12.0" customHeight="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ht="12.0" customHeight="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ht="12.0" customHeight="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ht="12.0" customHeight="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ht="12.0" customHeight="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ht="12.0" customHeight="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ht="12.0" customHeight="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ht="12.0" customHeight="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ht="12.0" customHeight="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ht="12.0" customHeight="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ht="12.0" customHeight="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ht="12.0" customHeight="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ht="12.0" customHeight="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ht="12.0" customHeight="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ht="12.0" customHeight="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ht="12.0" customHeight="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ht="12.0" customHeight="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ht="12.0" customHeight="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ht="12.0" customHeight="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ht="12.0" customHeight="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ht="12.0" customHeight="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ht="12.0" customHeight="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ht="12.0" customHeight="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ht="12.0" customHeight="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ht="12.0" customHeight="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ht="12.0" customHeight="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ht="12.0" customHeight="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ht="12.0" customHeight="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ht="12.0" customHeight="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ht="12.0" customHeight="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ht="12.0" customHeight="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ht="12.0" customHeight="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ht="12.0" customHeight="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ht="12.0" customHeight="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ht="12.0" customHeight="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ht="12.0" customHeight="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ht="12.0" customHeight="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ht="12.0" customHeight="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ht="12.0" customHeight="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ht="12.0" customHeight="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ht="12.0" customHeight="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ht="12.0" customHeight="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ht="12.0" customHeight="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ht="12.0" customHeight="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ht="12.0" customHeight="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ht="12.0" customHeight="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ht="12.0" customHeight="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ht="12.0" customHeight="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ht="12.0" customHeight="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ht="12.0" customHeight="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ht="12.0" customHeight="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ht="12.0" customHeight="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ht="12.0" customHeight="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ht="12.0" customHeight="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ht="12.0" customHeight="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ht="12.0" customHeight="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ht="12.0" customHeight="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ht="12.0" customHeight="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ht="12.0" customHeight="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ht="12.0" customHeight="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ht="12.0" customHeight="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ht="12.0" customHeight="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ht="12.0" customHeight="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ht="12.0" customHeight="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ht="12.0" customHeight="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ht="12.0" customHeight="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ht="12.0" customHeight="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ht="12.0" customHeight="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ht="12.0" customHeight="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ht="12.0" customHeight="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ht="12.0" customHeight="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ht="12.0" customHeight="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ht="12.0" customHeight="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ht="12.0" customHeight="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ht="12.0" customHeight="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ht="12.0" customHeight="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ht="12.0" customHeight="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ht="12.0" customHeight="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ht="12.0" customHeight="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ht="12.0" customHeight="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ht="12.0" customHeight="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ht="12.0" customHeight="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ht="12.0" customHeight="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ht="12.0" customHeight="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ht="12.0" customHeight="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ht="12.0" customHeight="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ht="12.0" customHeight="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ht="12.0" customHeight="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ht="12.0" customHeight="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ht="12.0" customHeight="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ht="12.0" customHeight="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ht="12.0" customHeight="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ht="12.0" customHeight="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ht="12.0" customHeight="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ht="12.0" customHeight="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ht="12.0" customHeight="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ht="12.0" customHeight="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ht="12.0" customHeight="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ht="12.0" customHeight="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ht="12.0" customHeight="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ht="12.0" customHeight="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ht="12.0" customHeight="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ht="12.0" customHeight="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ht="12.0" customHeight="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ht="12.0" customHeight="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ht="12.0" customHeight="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ht="12.0" customHeight="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ht="12.0" customHeight="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ht="12.0" customHeight="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ht="12.0" customHeight="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ht="12.0" customHeight="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ht="12.0" customHeight="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ht="12.0" customHeight="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ht="12.0" customHeight="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ht="12.0" customHeight="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ht="12.0" customHeight="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ht="12.0" customHeight="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ht="12.0" customHeight="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ht="12.0" customHeight="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ht="12.0" customHeight="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ht="12.0" customHeight="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ht="12.0" customHeight="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ht="12.0" customHeight="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ht="12.0" customHeight="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ht="12.0" customHeight="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ht="12.0" customHeight="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ht="12.0" customHeight="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ht="12.0" customHeight="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ht="12.0" customHeight="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ht="12.0" customHeight="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ht="12.0" customHeight="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ht="12.0" customHeight="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ht="12.0" customHeight="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ht="12.0" customHeight="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ht="12.0" customHeight="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ht="12.0" customHeight="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ht="12.0" customHeight="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ht="12.0" customHeight="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ht="12.0" customHeight="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ht="12.0" customHeight="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ht="12.0" customHeight="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ht="12.0" customHeight="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ht="12.0" customHeight="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ht="12.0" customHeight="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ht="12.0" customHeight="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ht="12.0" customHeight="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ht="12.0" customHeight="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ht="12.0" customHeight="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ht="12.0" customHeight="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ht="12.0" customHeight="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ht="12.0" customHeight="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ht="12.0" customHeight="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ht="12.0" customHeight="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ht="12.0" customHeight="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ht="12.0" customHeight="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ht="12.0" customHeight="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ht="12.0" customHeight="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ht="12.0" customHeight="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ht="12.0" customHeight="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ht="12.0" customHeight="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ht="12.0" customHeight="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ht="12.0" customHeight="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ht="12.0" customHeight="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ht="12.0" customHeight="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ht="12.0" customHeight="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ht="12.0" customHeight="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ht="12.0" customHeight="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ht="12.0" customHeight="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ht="12.0" customHeight="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ht="12.0" customHeight="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ht="12.0" customHeight="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ht="12.0" customHeight="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ht="12.0" customHeight="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ht="12.0" customHeight="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ht="12.0" customHeight="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ht="12.0" customHeight="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ht="12.0" customHeight="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ht="12.0" customHeight="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ht="12.0" customHeight="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ht="12.0" customHeight="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ht="12.0" customHeight="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ht="12.0" customHeight="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ht="12.0" customHeight="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ht="12.0" customHeight="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ht="12.0" customHeight="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ht="12.0" customHeight="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ht="12.0" customHeight="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ht="12.0" customHeight="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ht="12.0" customHeight="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ht="12.0" customHeight="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ht="12.0" customHeight="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ht="12.0" customHeight="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ht="12.0" customHeight="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ht="12.0" customHeight="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ht="12.0" customHeight="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ht="12.0" customHeight="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ht="12.0" customHeight="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ht="12.0" customHeight="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ht="12.0" customHeight="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ht="12.0" customHeight="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ht="12.0" customHeight="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ht="12.0" customHeight="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ht="12.0" customHeight="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ht="12.0" customHeight="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ht="12.0" customHeight="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ht="12.0" customHeight="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ht="12.0" customHeight="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ht="12.0" customHeight="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ht="12.0" customHeight="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ht="12.0" customHeight="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ht="12.0" customHeight="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ht="12.0" customHeight="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ht="12.0" customHeight="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ht="12.0" customHeight="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ht="12.0" customHeight="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ht="12.0" customHeight="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ht="12.0" customHeight="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ht="12.0" customHeight="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ht="12.0" customHeight="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ht="12.0" customHeight="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ht="12.0" customHeight="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ht="12.0" customHeight="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ht="12.0" customHeight="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ht="12.0" customHeight="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ht="12.0" customHeight="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ht="12.0" customHeight="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ht="12.0" customHeight="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ht="12.0" customHeight="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ht="12.0" customHeight="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ht="12.0" customHeight="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ht="12.0" customHeight="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ht="12.0" customHeight="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ht="12.0" customHeight="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ht="12.0" customHeight="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ht="12.0" customHeight="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ht="12.0" customHeight="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ht="12.0" customHeight="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ht="12.0" customHeight="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ht="12.0" customHeight="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ht="12.0" customHeight="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ht="12.0" customHeight="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ht="12.0" customHeight="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ht="12.0" customHeight="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ht="12.0" customHeight="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ht="12.0" customHeight="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ht="12.0" customHeight="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ht="12.0" customHeight="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ht="12.0" customHeight="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ht="12.0" customHeight="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ht="12.0" customHeight="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ht="12.0" customHeight="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ht="12.0" customHeight="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ht="12.0" customHeight="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ht="12.0" customHeight="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ht="12.0" customHeight="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ht="12.0" customHeight="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ht="12.0" customHeight="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ht="12.0" customHeight="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ht="12.0" customHeight="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ht="12.0" customHeight="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ht="12.0" customHeight="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ht="12.0" customHeight="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ht="12.0" customHeight="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ht="12.0" customHeight="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ht="12.0" customHeight="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ht="12.0" customHeight="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ht="12.0" customHeight="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ht="12.0" customHeight="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ht="12.0" customHeight="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ht="12.0" customHeight="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ht="12.0" customHeight="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ht="12.0" customHeight="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ht="12.0" customHeight="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ht="12.0" customHeight="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ht="12.0" customHeight="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ht="12.0" customHeight="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ht="12.0" customHeight="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ht="12.0" customHeight="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ht="12.0" customHeight="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ht="12.0" customHeight="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ht="12.0" customHeight="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ht="12.0" customHeight="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ht="12.0" customHeight="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ht="12.0" customHeight="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ht="12.0" customHeight="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ht="12.0" customHeight="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ht="12.0" customHeight="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ht="12.0" customHeight="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ht="12.0" customHeight="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ht="12.0" customHeight="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ht="12.0" customHeight="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ht="12.0" customHeight="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ht="12.0" customHeight="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ht="12.0" customHeight="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ht="12.0" customHeight="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ht="12.0" customHeight="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ht="12.0" customHeight="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ht="12.0" customHeight="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ht="12.0" customHeight="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ht="12.0" customHeight="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ht="12.0" customHeight="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ht="12.0" customHeight="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ht="12.0" customHeight="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ht="12.0" customHeight="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ht="12.0" customHeight="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ht="12.0" customHeight="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ht="12.0" customHeight="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ht="12.0" customHeight="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ht="12.0" customHeight="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ht="12.0" customHeight="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ht="12.0" customHeight="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ht="12.0" customHeight="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ht="12.0" customHeight="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ht="12.0" customHeight="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ht="12.0" customHeight="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ht="12.0" customHeight="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ht="12.0" customHeight="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ht="12.0" customHeight="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ht="12.0" customHeight="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ht="12.0" customHeight="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ht="12.0" customHeight="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ht="12.0" customHeight="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ht="12.0" customHeight="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ht="12.0" customHeight="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ht="12.0" customHeight="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ht="12.0" customHeight="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ht="12.0" customHeight="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ht="12.0" customHeight="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ht="12.0" customHeight="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ht="12.0" customHeight="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ht="12.0" customHeight="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ht="12.0" customHeight="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ht="12.0" customHeight="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ht="12.0" customHeight="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ht="12.0" customHeight="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ht="12.0" customHeight="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ht="12.0" customHeight="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ht="12.0" customHeight="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ht="12.0" customHeight="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ht="12.0" customHeight="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ht="12.0" customHeight="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ht="12.0" customHeight="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ht="12.0" customHeight="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ht="12.0" customHeight="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ht="12.0" customHeight="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ht="12.0" customHeight="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ht="12.0" customHeight="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ht="12.0" customHeight="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ht="12.0" customHeight="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ht="12.0" customHeight="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ht="12.0" customHeight="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ht="12.0" customHeight="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ht="12.0" customHeight="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ht="12.0" customHeight="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ht="12.0" customHeight="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ht="12.0" customHeight="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ht="12.0" customHeight="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ht="12.0" customHeight="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ht="12.0" customHeight="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ht="12.0" customHeight="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ht="12.0" customHeight="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ht="12.0" customHeight="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ht="12.0" customHeight="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ht="12.0" customHeight="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ht="12.0" customHeight="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ht="12.0" customHeight="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ht="12.0" customHeight="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ht="12.0" customHeight="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ht="12.0" customHeight="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ht="12.0" customHeight="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ht="12.0" customHeight="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ht="12.0" customHeight="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ht="12.0" customHeight="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ht="12.0" customHeight="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ht="12.0" customHeight="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ht="12.0" customHeight="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ht="12.0" customHeight="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ht="12.0" customHeight="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ht="12.0" customHeight="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ht="12.0" customHeight="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ht="12.0" customHeight="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ht="12.0" customHeight="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ht="12.0" customHeight="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ht="12.0" customHeight="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ht="12.0" customHeight="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ht="12.0" customHeight="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ht="12.0" customHeight="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ht="12.0" customHeight="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ht="12.0" customHeight="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ht="12.0" customHeight="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ht="12.0" customHeight="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ht="12.0" customHeight="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ht="12.0" customHeight="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ht="12.0" customHeight="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ht="12.0" customHeight="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ht="12.0" customHeight="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ht="12.0" customHeight="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ht="12.0" customHeight="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ht="12.0" customHeight="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ht="12.0" customHeight="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ht="12.0" customHeight="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ht="12.0" customHeight="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ht="12.0" customHeight="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ht="12.0" customHeight="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ht="12.0" customHeight="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ht="12.0" customHeight="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ht="12.0" customHeight="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ht="12.0" customHeight="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ht="12.0" customHeight="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ht="12.0" customHeight="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ht="12.0" customHeight="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ht="12.0" customHeight="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ht="12.0" customHeight="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ht="12.0" customHeight="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ht="12.0" customHeight="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ht="12.0" customHeight="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ht="12.0" customHeight="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ht="12.0" customHeight="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ht="12.0" customHeight="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ht="12.0" customHeight="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ht="12.0" customHeight="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ht="12.0" customHeight="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ht="12.0" customHeight="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ht="12.0" customHeight="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ht="12.0" customHeight="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ht="12.0" customHeight="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ht="12.0" customHeight="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ht="12.0" customHeight="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ht="12.0" customHeight="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ht="12.0" customHeight="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ht="12.0" customHeight="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ht="12.0" customHeight="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ht="12.0" customHeight="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ht="12.0" customHeight="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ht="12.0" customHeight="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ht="12.0" customHeight="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ht="12.0" customHeight="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ht="12.0" customHeight="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ht="12.0" customHeight="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ht="12.0" customHeight="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ht="12.0" customHeight="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ht="12.0" customHeight="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ht="12.0" customHeight="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ht="12.0" customHeight="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ht="12.0" customHeight="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ht="12.0" customHeight="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ht="12.0" customHeight="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ht="12.0" customHeight="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ht="12.0" customHeight="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ht="12.0" customHeight="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ht="12.0" customHeight="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ht="12.0" customHeight="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ht="12.0" customHeight="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ht="12.0" customHeight="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ht="12.0" customHeight="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ht="12.0" customHeight="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ht="12.0" customHeight="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ht="12.0" customHeight="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ht="12.0" customHeight="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ht="12.0" customHeight="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ht="12.0" customHeight="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ht="12.0" customHeight="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ht="12.0" customHeight="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ht="12.0" customHeight="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ht="12.0" customHeight="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ht="12.0" customHeight="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ht="12.0" customHeight="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ht="12.0" customHeight="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ht="12.0" customHeight="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ht="12.0" customHeight="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ht="12.0" customHeight="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ht="12.0" customHeight="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ht="12.0" customHeight="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ht="12.0" customHeight="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ht="12.0" customHeight="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ht="12.0" customHeight="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ht="12.0" customHeight="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ht="12.0" customHeight="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ht="12.0" customHeight="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ht="12.0" customHeight="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ht="12.0" customHeight="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ht="12.0" customHeight="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ht="12.0" customHeight="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ht="12.0" customHeight="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ht="12.0" customHeight="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ht="12.0" customHeight="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ht="12.0" customHeight="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ht="12.0" customHeight="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ht="12.0" customHeight="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ht="12.0" customHeight="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ht="12.0" customHeight="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ht="12.0" customHeight="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ht="12.0" customHeight="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ht="12.0" customHeight="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ht="12.0" customHeight="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ht="12.0" customHeight="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ht="12.0" customHeight="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ht="12.0" customHeight="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ht="12.0" customHeight="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ht="12.0" customHeight="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ht="12.0" customHeight="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ht="12.0" customHeight="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ht="12.0" customHeight="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ht="12.0" customHeight="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ht="12.0" customHeight="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ht="12.0" customHeight="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ht="12.0" customHeight="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ht="12.0" customHeight="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ht="12.0" customHeight="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ht="12.0" customHeight="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ht="12.0" customHeight="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ht="12.0" customHeight="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ht="12.0" customHeight="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ht="12.0" customHeight="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ht="12.0" customHeight="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ht="12.0" customHeight="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ht="12.0" customHeight="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ht="12.0" customHeight="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ht="12.0" customHeight="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ht="12.0" customHeight="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ht="12.0" customHeight="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ht="12.0" customHeight="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ht="12.0" customHeight="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ht="12.0" customHeight="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ht="12.0" customHeight="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ht="12.0" customHeight="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ht="12.0" customHeight="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ht="12.0" customHeight="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ht="12.0" customHeight="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ht="12.0" customHeight="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ht="12.0" customHeight="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ht="12.0" customHeight="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ht="12.0" customHeight="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ht="12.0" customHeight="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ht="12.0" customHeight="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ht="12.0" customHeight="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ht="12.0" customHeight="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ht="12.0" customHeight="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ht="12.0" customHeight="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ht="12.0" customHeight="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ht="12.0" customHeight="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ht="12.0" customHeight="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ht="12.0" customHeight="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ht="12.0" customHeight="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ht="12.0" customHeight="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ht="12.0" customHeight="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ht="12.0" customHeight="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ht="12.0" customHeight="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ht="12.0" customHeight="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ht="12.0" customHeight="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ht="12.0" customHeight="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ht="12.0" customHeight="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ht="12.0" customHeight="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ht="12.0" customHeight="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ht="12.0" customHeight="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ht="12.0" customHeight="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ht="12.0" customHeight="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ht="12.0" customHeight="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ht="12.0" customHeight="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ht="12.0" customHeight="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ht="12.0" customHeight="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ht="12.0" customHeight="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ht="12.0" customHeight="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ht="12.0" customHeight="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ht="12.0" customHeight="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ht="12.0" customHeight="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ht="12.0" customHeight="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ht="12.0" customHeight="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ht="12.0" customHeight="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ht="12.0" customHeight="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ht="12.0" customHeight="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ht="12.0" customHeight="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ht="12.0" customHeight="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ht="12.0" customHeight="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ht="12.0" customHeight="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ht="12.0" customHeight="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ht="12.0" customHeight="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ht="12.0" customHeight="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ht="12.0" customHeight="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ht="12.0" customHeight="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ht="12.0" customHeight="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ht="12.0" customHeight="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ht="12.0" customHeight="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ht="12.0" customHeight="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ht="12.0" customHeight="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ht="12.0" customHeight="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ht="12.0" customHeight="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ht="12.0" customHeight="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ht="12.0" customHeight="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ht="12.0" customHeight="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ht="12.0" customHeight="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ht="12.0" customHeight="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ht="12.0" customHeight="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ht="12.0" customHeight="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ht="12.0" customHeight="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ht="12.0" customHeight="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ht="12.0" customHeight="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ht="12.0" customHeight="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ht="12.0" customHeight="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ht="12.0" customHeight="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ht="12.0" customHeight="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ht="12.0" customHeight="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ht="12.0" customHeight="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ht="12.0" customHeight="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ht="12.0" customHeight="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ht="12.0" customHeight="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ht="12.0" customHeight="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ht="12.0" customHeight="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ht="12.0" customHeight="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ht="12.0" customHeight="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ht="12.0" customHeight="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ht="12.0" customHeight="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ht="12.0" customHeight="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ht="12.0" customHeight="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ht="12.0" customHeight="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ht="12.0" customHeight="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ht="12.0" customHeight="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ht="12.0" customHeight="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ht="12.0" customHeight="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ht="12.0" customHeight="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ht="12.0" customHeight="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ht="12.0" customHeight="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ht="12.0" customHeight="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ht="12.0" customHeight="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ht="12.0" customHeight="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ht="12.0" customHeight="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ht="12.0" customHeight="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ht="12.0" customHeight="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ht="12.0" customHeight="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ht="12.0" customHeight="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ht="12.0" customHeight="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ht="12.0" customHeight="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ht="12.0" customHeight="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ht="12.0" customHeight="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ht="12.0" customHeight="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ht="12.0" customHeight="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ht="12.0" customHeight="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ht="12.0" customHeight="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ht="12.0" customHeight="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ht="12.0" customHeight="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ht="12.0" customHeight="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ht="12.0" customHeight="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ht="12.0" customHeight="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ht="12.0" customHeight="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ht="12.0" customHeight="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ht="12.0" customHeight="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ht="12.0" customHeight="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ht="12.0" customHeight="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sheetData>
  <mergeCells count="60">
    <mergeCell ref="D88:R88"/>
    <mergeCell ref="D87:R87"/>
    <mergeCell ref="D85:R85"/>
    <mergeCell ref="D86:R86"/>
    <mergeCell ref="B85:C85"/>
    <mergeCell ref="B86:C86"/>
    <mergeCell ref="B91:C91"/>
    <mergeCell ref="D89:R89"/>
    <mergeCell ref="D90:R90"/>
    <mergeCell ref="D71:R71"/>
    <mergeCell ref="B71:C71"/>
    <mergeCell ref="D67:R67"/>
    <mergeCell ref="B67:C67"/>
    <mergeCell ref="B68:C68"/>
    <mergeCell ref="B69:C69"/>
    <mergeCell ref="B73:C73"/>
    <mergeCell ref="B74:C74"/>
    <mergeCell ref="D68:R68"/>
    <mergeCell ref="D69:R69"/>
    <mergeCell ref="D72:R72"/>
    <mergeCell ref="D70:R70"/>
    <mergeCell ref="D74:R74"/>
    <mergeCell ref="D73:R73"/>
    <mergeCell ref="B70:C70"/>
    <mergeCell ref="B72:C72"/>
    <mergeCell ref="D82:R82"/>
    <mergeCell ref="D83:R83"/>
    <mergeCell ref="B82:C82"/>
    <mergeCell ref="B83:C83"/>
    <mergeCell ref="B84:C84"/>
    <mergeCell ref="D80:R80"/>
    <mergeCell ref="B80:C80"/>
    <mergeCell ref="B81:C81"/>
    <mergeCell ref="D91:R91"/>
    <mergeCell ref="D93:R93"/>
    <mergeCell ref="D92:R92"/>
    <mergeCell ref="B93:C93"/>
    <mergeCell ref="B92:C92"/>
    <mergeCell ref="B87:C87"/>
    <mergeCell ref="B88:C88"/>
    <mergeCell ref="B89:C89"/>
    <mergeCell ref="B90:C90"/>
    <mergeCell ref="D65:R65"/>
    <mergeCell ref="D66:R66"/>
    <mergeCell ref="D64:R64"/>
    <mergeCell ref="B64:C64"/>
    <mergeCell ref="B65:C65"/>
    <mergeCell ref="B66:C66"/>
    <mergeCell ref="B75:C75"/>
    <mergeCell ref="B76:C76"/>
    <mergeCell ref="B77:C77"/>
    <mergeCell ref="B78:C78"/>
    <mergeCell ref="B79:C79"/>
    <mergeCell ref="D75:R75"/>
    <mergeCell ref="D76:R76"/>
    <mergeCell ref="D77:R77"/>
    <mergeCell ref="D78:R78"/>
    <mergeCell ref="D79:R79"/>
    <mergeCell ref="D81:R81"/>
    <mergeCell ref="D84:R84"/>
  </mergeCells>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8"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24" t="s">
        <v>21</v>
      </c>
      <c r="B2">
        <f t="shared" ref="B2:B3" si="1">G26</f>
        <v>0</v>
      </c>
      <c r="C2">
        <v>1.0</v>
      </c>
      <c r="F2">
        <v>0.0</v>
      </c>
      <c r="H2">
        <v>8.0</v>
      </c>
      <c r="I2">
        <v>1.0</v>
      </c>
      <c r="J2">
        <v>1.0</v>
      </c>
      <c r="O2">
        <v>2.0</v>
      </c>
      <c r="U2">
        <v>1.0</v>
      </c>
    </row>
    <row r="3" ht="12.0" customHeight="1">
      <c r="A3" s="24" t="s">
        <v>22</v>
      </c>
      <c r="B3">
        <f t="shared" si="1"/>
        <v>0</v>
      </c>
      <c r="C3">
        <v>1.0</v>
      </c>
      <c r="F3">
        <v>1.0</v>
      </c>
      <c r="H3">
        <v>8.0</v>
      </c>
      <c r="I3">
        <v>1.0</v>
      </c>
      <c r="J3">
        <v>1.0</v>
      </c>
      <c r="O3">
        <v>2.0</v>
      </c>
      <c r="U3">
        <v>1.0</v>
      </c>
    </row>
    <row r="4" ht="12.0" customHeight="1">
      <c r="A4" s="22" t="s">
        <v>23</v>
      </c>
    </row>
    <row r="5" ht="12.0" customHeight="1">
      <c r="A5" s="22" t="s">
        <v>24</v>
      </c>
    </row>
    <row r="6" ht="12.0" customHeight="1">
      <c r="A6" s="22" t="s">
        <v>25</v>
      </c>
    </row>
    <row r="7" ht="12.0" customHeight="1">
      <c r="A7" s="22" t="s">
        <v>26</v>
      </c>
    </row>
    <row r="8" ht="12.0" customHeight="1">
      <c r="A8" s="24" t="s">
        <v>27</v>
      </c>
      <c r="B8">
        <f>G32</f>
        <v>0</v>
      </c>
      <c r="C8">
        <v>1.0</v>
      </c>
      <c r="F8">
        <v>1.0</v>
      </c>
      <c r="G8">
        <v>3.0</v>
      </c>
      <c r="H8">
        <v>8.0</v>
      </c>
      <c r="I8">
        <v>1.0</v>
      </c>
      <c r="O8">
        <v>2.0</v>
      </c>
      <c r="U8">
        <v>1.0</v>
      </c>
    </row>
    <row r="9" ht="12.0" customHeight="1">
      <c r="A9" s="22" t="s">
        <v>28</v>
      </c>
    </row>
    <row r="10" ht="12.0" customHeight="1">
      <c r="A10" s="22" t="s">
        <v>171</v>
      </c>
    </row>
    <row r="11" ht="12.0" customHeight="1">
      <c r="A11" s="25" t="s">
        <v>30</v>
      </c>
      <c r="O11">
        <v>2.0</v>
      </c>
      <c r="P11">
        <v>2.0</v>
      </c>
    </row>
    <row r="12" ht="12.0" customHeight="1">
      <c r="A12" s="24" t="s">
        <v>31</v>
      </c>
      <c r="B12">
        <f t="shared" ref="B12:B16" si="2">G36</f>
        <v>0</v>
      </c>
      <c r="C12">
        <v>1.0</v>
      </c>
      <c r="F12">
        <v>0.0</v>
      </c>
      <c r="H12">
        <v>8.0</v>
      </c>
      <c r="I12">
        <v>1.0</v>
      </c>
      <c r="J12">
        <v>1.0</v>
      </c>
      <c r="O12">
        <v>2.0</v>
      </c>
      <c r="U12">
        <v>1.0</v>
      </c>
    </row>
    <row r="13" ht="12.0" customHeight="1">
      <c r="A13" s="24" t="s">
        <v>32</v>
      </c>
      <c r="B13">
        <f t="shared" si="2"/>
        <v>0</v>
      </c>
      <c r="C13">
        <v>1.0</v>
      </c>
      <c r="F13">
        <v>0.0</v>
      </c>
      <c r="G13">
        <v>4.0</v>
      </c>
      <c r="H13">
        <v>8.0</v>
      </c>
      <c r="I13">
        <v>1.0</v>
      </c>
      <c r="O13">
        <v>2.0</v>
      </c>
      <c r="U13">
        <v>1.0</v>
      </c>
    </row>
    <row r="14" ht="12.0" customHeight="1">
      <c r="A14" s="24" t="s">
        <v>33</v>
      </c>
      <c r="B14">
        <f t="shared" si="2"/>
        <v>0</v>
      </c>
      <c r="C14">
        <v>1.0</v>
      </c>
      <c r="F14">
        <v>1.0</v>
      </c>
      <c r="G14">
        <v>1.0</v>
      </c>
      <c r="H14">
        <v>8.0</v>
      </c>
      <c r="I14">
        <v>1.0</v>
      </c>
      <c r="O14">
        <v>2.0</v>
      </c>
      <c r="U14">
        <v>1.0</v>
      </c>
    </row>
    <row r="15" ht="12.0" customHeight="1">
      <c r="A15" s="24" t="s">
        <v>34</v>
      </c>
      <c r="B15">
        <f t="shared" si="2"/>
        <v>0</v>
      </c>
      <c r="C15">
        <v>1.0</v>
      </c>
      <c r="F15">
        <v>0.0</v>
      </c>
      <c r="H15">
        <v>8.0</v>
      </c>
      <c r="I15">
        <v>1.0</v>
      </c>
      <c r="J15">
        <v>1.0</v>
      </c>
      <c r="O15">
        <v>2.0</v>
      </c>
      <c r="U15">
        <v>1.0</v>
      </c>
    </row>
    <row r="16" ht="12.0" customHeight="1">
      <c r="A16" s="24" t="s">
        <v>35</v>
      </c>
      <c r="B16">
        <f t="shared" si="2"/>
        <v>1</v>
      </c>
      <c r="C16">
        <v>1.0</v>
      </c>
      <c r="F16">
        <v>1.0</v>
      </c>
      <c r="H16">
        <v>8.0</v>
      </c>
      <c r="I16">
        <v>1.0</v>
      </c>
      <c r="J16">
        <v>1.0</v>
      </c>
      <c r="O16">
        <v>2.0</v>
      </c>
      <c r="U16">
        <v>1.0</v>
      </c>
      <c r="V16">
        <v>1.0</v>
      </c>
    </row>
    <row r="17" ht="12.0" customHeight="1">
      <c r="A17" s="22" t="s">
        <v>36</v>
      </c>
    </row>
    <row r="18" ht="12.0" customHeight="1">
      <c r="F18" t="s">
        <v>204</v>
      </c>
    </row>
    <row r="19" ht="12.0" customHeight="1">
      <c r="AB19" s="1"/>
    </row>
    <row r="20" ht="12.0" customHeight="1"/>
    <row r="21" ht="12.0" customHeight="1"/>
    <row r="22" ht="12.0" customHeight="1"/>
    <row r="23" ht="12.0" customHeight="1"/>
    <row r="24" ht="12.0" customHeight="1">
      <c r="A24" s="1"/>
      <c r="B24" s="1" t="s">
        <v>199</v>
      </c>
      <c r="C24" s="1"/>
      <c r="D24" s="1"/>
      <c r="E24" s="1" t="s">
        <v>172</v>
      </c>
      <c r="F24" s="1"/>
      <c r="G24" s="1"/>
      <c r="K24" s="1"/>
      <c r="P24" t="s">
        <v>205</v>
      </c>
    </row>
    <row r="25" ht="12.0" customHeight="1">
      <c r="A25" s="1"/>
      <c r="B25" s="1" t="s">
        <v>174</v>
      </c>
      <c r="C25" s="1" t="s">
        <v>175</v>
      </c>
      <c r="D25" s="1" t="s">
        <v>176</v>
      </c>
      <c r="E25" s="1" t="s">
        <v>174</v>
      </c>
      <c r="F25" s="1" t="s">
        <v>175</v>
      </c>
      <c r="G25" s="1" t="s">
        <v>176</v>
      </c>
      <c r="H25" s="1" t="s">
        <v>177</v>
      </c>
      <c r="I25" s="1" t="s">
        <v>178</v>
      </c>
      <c r="P25" s="27" t="s">
        <v>195</v>
      </c>
      <c r="Q25" s="27" t="s">
        <v>191</v>
      </c>
      <c r="R25" s="26" t="s">
        <v>194</v>
      </c>
    </row>
    <row r="26" ht="12.0" customHeight="1">
      <c r="A26" s="24" t="s">
        <v>21</v>
      </c>
      <c r="E26">
        <v>0.0</v>
      </c>
      <c r="F26">
        <v>1.0</v>
      </c>
      <c r="G26">
        <f t="shared" ref="G26:G27" si="3">E26/F26</f>
        <v>0</v>
      </c>
      <c r="O26" s="26" t="s">
        <v>182</v>
      </c>
      <c r="P26" s="29"/>
      <c r="Q26" s="29">
        <v>1.0</v>
      </c>
      <c r="R26" s="29"/>
    </row>
    <row r="27" ht="12.0" customHeight="1">
      <c r="A27" s="24" t="s">
        <v>22</v>
      </c>
      <c r="E27">
        <v>0.0</v>
      </c>
      <c r="F27">
        <v>1.0</v>
      </c>
      <c r="G27">
        <f t="shared" si="3"/>
        <v>0</v>
      </c>
      <c r="O27" s="30" t="s">
        <v>186</v>
      </c>
      <c r="P27" s="29"/>
      <c r="Q27" s="29"/>
      <c r="R27" s="29">
        <v>1.0</v>
      </c>
    </row>
    <row r="28" ht="12.0" customHeight="1">
      <c r="A28" s="22" t="s">
        <v>23</v>
      </c>
      <c r="O28" s="31" t="s">
        <v>187</v>
      </c>
      <c r="P28" s="29"/>
      <c r="Q28" s="29"/>
      <c r="R28" s="29"/>
    </row>
    <row r="29" ht="12.0" customHeight="1">
      <c r="A29" s="22" t="s">
        <v>24</v>
      </c>
      <c r="O29" s="31" t="s">
        <v>188</v>
      </c>
      <c r="P29" s="29"/>
      <c r="Q29" s="29"/>
      <c r="R29" s="29"/>
    </row>
    <row r="30" ht="12.0" customHeight="1">
      <c r="A30" s="22" t="s">
        <v>25</v>
      </c>
      <c r="O30" s="31" t="s">
        <v>189</v>
      </c>
      <c r="P30" s="29"/>
      <c r="Q30" s="29"/>
      <c r="R30" s="29"/>
    </row>
    <row r="31" ht="12.0" customHeight="1">
      <c r="A31" s="22" t="s">
        <v>26</v>
      </c>
      <c r="O31" s="31" t="s">
        <v>190</v>
      </c>
      <c r="P31" s="29"/>
      <c r="Q31" s="29"/>
      <c r="R31" s="29"/>
    </row>
    <row r="32" ht="12.0" customHeight="1">
      <c r="A32" s="24" t="s">
        <v>27</v>
      </c>
      <c r="E32">
        <v>0.0</v>
      </c>
      <c r="F32">
        <v>1.0</v>
      </c>
      <c r="G32">
        <f>E32/F32</f>
        <v>0</v>
      </c>
      <c r="O32" s="33" t="s">
        <v>191</v>
      </c>
      <c r="P32" s="29"/>
      <c r="Q32" s="29"/>
      <c r="R32" s="29">
        <v>1.0</v>
      </c>
    </row>
    <row r="33" ht="12.0" customHeight="1">
      <c r="A33" s="22" t="s">
        <v>28</v>
      </c>
      <c r="O33" s="32" t="s">
        <v>192</v>
      </c>
      <c r="P33" s="29"/>
      <c r="Q33" s="29"/>
      <c r="R33" s="29"/>
    </row>
    <row r="34" ht="12.0" customHeight="1">
      <c r="A34" s="22" t="s">
        <v>171</v>
      </c>
      <c r="O34" s="31" t="s">
        <v>193</v>
      </c>
      <c r="P34" s="29"/>
      <c r="Q34" s="29"/>
      <c r="R34" s="29"/>
    </row>
    <row r="35" ht="12.0" customHeight="1">
      <c r="A35" s="25" t="s">
        <v>30</v>
      </c>
      <c r="O35" s="32" t="s">
        <v>183</v>
      </c>
      <c r="P35" s="29"/>
      <c r="Q35" s="29"/>
      <c r="R35" s="29"/>
    </row>
    <row r="36" ht="12.0" customHeight="1">
      <c r="A36" s="24" t="s">
        <v>31</v>
      </c>
      <c r="E36">
        <v>0.0</v>
      </c>
      <c r="F36">
        <v>1.0</v>
      </c>
      <c r="G36">
        <f t="shared" ref="G36:G40" si="4">E36/F36</f>
        <v>0</v>
      </c>
      <c r="O36" s="30" t="s">
        <v>185</v>
      </c>
      <c r="P36" s="29">
        <v>1.0</v>
      </c>
      <c r="Q36" s="29"/>
      <c r="R36" s="29"/>
    </row>
    <row r="37" ht="12.0" customHeight="1">
      <c r="A37" s="24" t="s">
        <v>32</v>
      </c>
      <c r="E37">
        <v>0.0</v>
      </c>
      <c r="F37">
        <v>1.0</v>
      </c>
      <c r="G37">
        <f t="shared" si="4"/>
        <v>0</v>
      </c>
      <c r="O37" s="34" t="s">
        <v>194</v>
      </c>
      <c r="P37" s="29"/>
      <c r="Q37" s="29">
        <v>1.0</v>
      </c>
      <c r="R37" s="29"/>
    </row>
    <row r="38" ht="12.0" customHeight="1">
      <c r="A38" s="24" t="s">
        <v>33</v>
      </c>
      <c r="E38">
        <v>0.0</v>
      </c>
      <c r="F38">
        <v>1.0</v>
      </c>
      <c r="G38">
        <f t="shared" si="4"/>
        <v>0</v>
      </c>
      <c r="O38" s="33" t="s">
        <v>195</v>
      </c>
      <c r="P38" s="29"/>
      <c r="Q38" s="29"/>
      <c r="R38" s="29">
        <v>1.0</v>
      </c>
    </row>
    <row r="39" ht="12.0" customHeight="1">
      <c r="A39" s="24" t="s">
        <v>34</v>
      </c>
      <c r="E39">
        <v>0.0</v>
      </c>
      <c r="F39">
        <v>1.0</v>
      </c>
      <c r="G39">
        <f t="shared" si="4"/>
        <v>0</v>
      </c>
      <c r="O39" s="34" t="s">
        <v>196</v>
      </c>
      <c r="P39" s="29"/>
      <c r="Q39" s="29">
        <v>1.0</v>
      </c>
      <c r="R39" s="29"/>
    </row>
    <row r="40" ht="12.0" customHeight="1">
      <c r="A40" s="24" t="s">
        <v>35</v>
      </c>
      <c r="E40">
        <v>1.0</v>
      </c>
      <c r="F40">
        <v>1.0</v>
      </c>
      <c r="G40">
        <f t="shared" si="4"/>
        <v>1</v>
      </c>
      <c r="O40" s="34" t="s">
        <v>184</v>
      </c>
      <c r="P40" s="29"/>
      <c r="Q40" s="29"/>
      <c r="R40" s="29">
        <v>1.0</v>
      </c>
    </row>
    <row r="41" ht="12.0" customHeight="1">
      <c r="A41" s="22" t="s">
        <v>36</v>
      </c>
      <c r="O41" s="31" t="s">
        <v>197</v>
      </c>
      <c r="P41" s="29"/>
      <c r="Q41" s="29"/>
      <c r="R41" s="29"/>
    </row>
    <row r="42" ht="12.0" customHeight="1">
      <c r="P42">
        <f t="shared" ref="P42:R42" si="5">SUM(P26:P41)</f>
        <v>1</v>
      </c>
      <c r="Q42">
        <f t="shared" si="5"/>
        <v>3</v>
      </c>
      <c r="R42">
        <f t="shared" si="5"/>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8"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24" t="s">
        <v>21</v>
      </c>
      <c r="B2">
        <f t="shared" ref="B2:B3" si="1">H26</f>
        <v>0</v>
      </c>
      <c r="C2">
        <v>2.0</v>
      </c>
      <c r="F2">
        <v>1.0</v>
      </c>
      <c r="H2">
        <v>9.0</v>
      </c>
      <c r="I2">
        <v>1.0</v>
      </c>
      <c r="J2">
        <v>1.0</v>
      </c>
      <c r="O2">
        <v>2.0</v>
      </c>
      <c r="S2">
        <v>1.0</v>
      </c>
      <c r="U2">
        <v>1.0</v>
      </c>
    </row>
    <row r="3" ht="12.0" customHeight="1">
      <c r="A3" s="24" t="s">
        <v>22</v>
      </c>
      <c r="B3">
        <f t="shared" si="1"/>
        <v>1</v>
      </c>
      <c r="C3">
        <v>2.0</v>
      </c>
      <c r="F3">
        <v>1.0</v>
      </c>
      <c r="H3">
        <v>9.0</v>
      </c>
      <c r="I3">
        <v>1.0</v>
      </c>
      <c r="J3">
        <v>1.0</v>
      </c>
      <c r="O3">
        <v>2.0</v>
      </c>
      <c r="S3">
        <v>1.0</v>
      </c>
      <c r="T3">
        <v>1.0</v>
      </c>
      <c r="U3">
        <v>1.0</v>
      </c>
    </row>
    <row r="4" ht="12.0" customHeight="1">
      <c r="A4" s="22" t="s">
        <v>23</v>
      </c>
    </row>
    <row r="5" ht="12.0" customHeight="1">
      <c r="A5" s="22" t="s">
        <v>24</v>
      </c>
    </row>
    <row r="6" ht="12.0" customHeight="1">
      <c r="A6" s="22" t="s">
        <v>25</v>
      </c>
    </row>
    <row r="7" ht="12.0" customHeight="1">
      <c r="A7" s="22" t="s">
        <v>26</v>
      </c>
    </row>
    <row r="8" ht="12.0" customHeight="1">
      <c r="A8" s="24" t="s">
        <v>27</v>
      </c>
      <c r="B8">
        <f>H32</f>
        <v>1</v>
      </c>
      <c r="C8">
        <v>2.0</v>
      </c>
      <c r="F8">
        <v>0.0</v>
      </c>
      <c r="H8">
        <v>9.0</v>
      </c>
      <c r="I8">
        <v>1.0</v>
      </c>
      <c r="J8">
        <v>1.0</v>
      </c>
      <c r="O8">
        <v>2.0</v>
      </c>
      <c r="S8">
        <v>1.0</v>
      </c>
      <c r="U8">
        <v>1.0</v>
      </c>
      <c r="V8">
        <v>1.0</v>
      </c>
    </row>
    <row r="9" ht="12.0" customHeight="1">
      <c r="A9" s="25" t="s">
        <v>28</v>
      </c>
      <c r="B9">
        <v>0.0</v>
      </c>
      <c r="C9">
        <v>0.5</v>
      </c>
      <c r="O9">
        <v>2.0</v>
      </c>
      <c r="P9">
        <v>2.0</v>
      </c>
    </row>
    <row r="10" ht="12.0" customHeight="1">
      <c r="A10" s="22" t="s">
        <v>171</v>
      </c>
    </row>
    <row r="11" ht="12.0" customHeight="1">
      <c r="A11" s="24" t="s">
        <v>30</v>
      </c>
      <c r="B11">
        <v>0.5</v>
      </c>
      <c r="C11">
        <v>1.5</v>
      </c>
      <c r="F11">
        <v>0.0</v>
      </c>
      <c r="G11">
        <v>6.0</v>
      </c>
      <c r="H11">
        <v>9.0</v>
      </c>
      <c r="I11">
        <v>1.0</v>
      </c>
      <c r="O11">
        <v>2.0</v>
      </c>
      <c r="P11">
        <v>2.0</v>
      </c>
      <c r="U11">
        <v>1.0</v>
      </c>
    </row>
    <row r="12" ht="12.0" customHeight="1">
      <c r="A12" s="24" t="s">
        <v>31</v>
      </c>
      <c r="B12">
        <f t="shared" ref="B12:B16" si="2">H36</f>
        <v>0</v>
      </c>
      <c r="C12">
        <v>2.0</v>
      </c>
      <c r="F12">
        <v>1.0</v>
      </c>
      <c r="H12">
        <v>9.0</v>
      </c>
      <c r="I12">
        <v>1.0</v>
      </c>
      <c r="J12">
        <v>1.0</v>
      </c>
      <c r="O12">
        <v>2.0</v>
      </c>
      <c r="S12">
        <v>1.0</v>
      </c>
      <c r="U12">
        <v>1.0</v>
      </c>
    </row>
    <row r="13" ht="12.0" customHeight="1">
      <c r="A13" s="24" t="s">
        <v>32</v>
      </c>
      <c r="B13">
        <f t="shared" si="2"/>
        <v>0</v>
      </c>
      <c r="C13">
        <v>2.0</v>
      </c>
      <c r="F13">
        <v>1.0</v>
      </c>
      <c r="H13">
        <v>9.0</v>
      </c>
      <c r="I13">
        <v>1.0</v>
      </c>
      <c r="J13">
        <v>1.0</v>
      </c>
      <c r="O13">
        <v>2.0</v>
      </c>
      <c r="S13">
        <v>1.0</v>
      </c>
      <c r="U13">
        <v>1.0</v>
      </c>
    </row>
    <row r="14" ht="12.0" customHeight="1">
      <c r="A14" s="24" t="s">
        <v>33</v>
      </c>
      <c r="B14">
        <f t="shared" si="2"/>
        <v>0</v>
      </c>
      <c r="C14">
        <v>2.0</v>
      </c>
      <c r="F14">
        <v>1.0</v>
      </c>
      <c r="H14">
        <v>9.0</v>
      </c>
      <c r="I14">
        <v>1.0</v>
      </c>
      <c r="J14">
        <v>1.0</v>
      </c>
      <c r="O14">
        <v>2.0</v>
      </c>
      <c r="S14">
        <v>1.0</v>
      </c>
      <c r="U14">
        <v>1.0</v>
      </c>
    </row>
    <row r="15" ht="12.0" customHeight="1">
      <c r="A15" s="24" t="s">
        <v>34</v>
      </c>
      <c r="B15">
        <f t="shared" si="2"/>
        <v>0</v>
      </c>
      <c r="C15">
        <v>2.0</v>
      </c>
      <c r="F15">
        <v>1.0</v>
      </c>
      <c r="G15">
        <v>3.0</v>
      </c>
      <c r="H15">
        <v>9.0</v>
      </c>
      <c r="I15">
        <v>1.0</v>
      </c>
      <c r="O15">
        <v>2.0</v>
      </c>
      <c r="S15">
        <v>1.0</v>
      </c>
      <c r="U15">
        <v>1.0</v>
      </c>
    </row>
    <row r="16" ht="12.0" customHeight="1">
      <c r="A16" s="24" t="s">
        <v>35</v>
      </c>
      <c r="B16">
        <f t="shared" si="2"/>
        <v>0</v>
      </c>
      <c r="C16">
        <v>2.0</v>
      </c>
      <c r="F16">
        <v>0.0</v>
      </c>
      <c r="H16">
        <v>9.0</v>
      </c>
      <c r="I16">
        <v>1.0</v>
      </c>
      <c r="O16">
        <v>2.0</v>
      </c>
      <c r="S16">
        <v>1.0</v>
      </c>
      <c r="U16">
        <v>1.0</v>
      </c>
    </row>
    <row r="17" ht="12.0" customHeight="1">
      <c r="A17" s="22" t="s">
        <v>36</v>
      </c>
    </row>
    <row r="18" ht="12.0" customHeight="1">
      <c r="F18" t="s">
        <v>206</v>
      </c>
    </row>
    <row r="19" ht="12.0" customHeight="1"/>
    <row r="20" ht="12.0" customHeight="1"/>
    <row r="21" ht="12.0" customHeight="1"/>
    <row r="22" ht="12.0" customHeight="1"/>
    <row r="23" ht="12.0" customHeight="1"/>
    <row r="24" ht="12.0" customHeight="1">
      <c r="B24" t="s">
        <v>172</v>
      </c>
      <c r="E24" t="s">
        <v>199</v>
      </c>
      <c r="I24" t="s">
        <v>202</v>
      </c>
      <c r="P24" t="s">
        <v>207</v>
      </c>
    </row>
    <row r="25" ht="12.0" customHeight="1">
      <c r="B25" t="s">
        <v>174</v>
      </c>
      <c r="C25" t="s">
        <v>175</v>
      </c>
      <c r="D25" t="s">
        <v>176</v>
      </c>
      <c r="E25" t="s">
        <v>174</v>
      </c>
      <c r="F25" t="s">
        <v>175</v>
      </c>
      <c r="G25" t="s">
        <v>176</v>
      </c>
      <c r="H25" t="s">
        <v>177</v>
      </c>
      <c r="I25" t="s">
        <v>208</v>
      </c>
      <c r="J25" t="s">
        <v>175</v>
      </c>
      <c r="K25" t="s">
        <v>176</v>
      </c>
      <c r="P25" s="26" t="s">
        <v>196</v>
      </c>
      <c r="Q25" s="27" t="s">
        <v>183</v>
      </c>
    </row>
    <row r="26" ht="12.0" customHeight="1">
      <c r="A26" s="24" t="s">
        <v>21</v>
      </c>
      <c r="B26">
        <v>0.0</v>
      </c>
      <c r="C26">
        <v>1.0</v>
      </c>
      <c r="D26">
        <f t="shared" ref="D26:D27" si="3">B26/C26</f>
        <v>0</v>
      </c>
      <c r="E26">
        <v>0.0</v>
      </c>
      <c r="F26">
        <v>1.0</v>
      </c>
      <c r="G26">
        <f t="shared" ref="G26:G27" si="4">E26/F26</f>
        <v>0</v>
      </c>
      <c r="H26">
        <f t="shared" ref="H26:H27" si="5">D26+G26</f>
        <v>0</v>
      </c>
      <c r="O26" s="26" t="s">
        <v>182</v>
      </c>
      <c r="P26" s="29"/>
      <c r="Q26" s="29">
        <v>1.0</v>
      </c>
    </row>
    <row r="27" ht="12.0" customHeight="1">
      <c r="A27" s="24" t="s">
        <v>22</v>
      </c>
      <c r="B27">
        <v>0.0</v>
      </c>
      <c r="C27">
        <v>1.0</v>
      </c>
      <c r="D27">
        <f t="shared" si="3"/>
        <v>0</v>
      </c>
      <c r="E27">
        <v>1.0</v>
      </c>
      <c r="F27">
        <v>1.0</v>
      </c>
      <c r="G27">
        <f t="shared" si="4"/>
        <v>1</v>
      </c>
      <c r="H27">
        <f t="shared" si="5"/>
        <v>1</v>
      </c>
      <c r="O27" s="30" t="s">
        <v>186</v>
      </c>
      <c r="P27" s="29"/>
      <c r="Q27" s="29">
        <v>1.0</v>
      </c>
    </row>
    <row r="28" ht="12.0" customHeight="1">
      <c r="A28" s="22" t="s">
        <v>23</v>
      </c>
      <c r="O28" s="31" t="s">
        <v>187</v>
      </c>
      <c r="P28" s="29"/>
      <c r="Q28" s="29"/>
    </row>
    <row r="29" ht="12.0" customHeight="1">
      <c r="A29" s="22" t="s">
        <v>24</v>
      </c>
      <c r="O29" s="31" t="s">
        <v>188</v>
      </c>
      <c r="P29" s="29"/>
      <c r="Q29" s="29"/>
    </row>
    <row r="30" ht="12.0" customHeight="1">
      <c r="A30" s="22" t="s">
        <v>25</v>
      </c>
      <c r="O30" s="31" t="s">
        <v>189</v>
      </c>
      <c r="P30" s="29"/>
      <c r="Q30" s="29"/>
    </row>
    <row r="31" ht="12.0" customHeight="1">
      <c r="A31" s="22" t="s">
        <v>26</v>
      </c>
      <c r="O31" s="31" t="s">
        <v>190</v>
      </c>
      <c r="P31" s="29"/>
      <c r="Q31" s="29"/>
    </row>
    <row r="32" ht="12.0" customHeight="1">
      <c r="A32" s="24" t="s">
        <v>27</v>
      </c>
      <c r="B32">
        <v>1.0</v>
      </c>
      <c r="C32">
        <v>1.0</v>
      </c>
      <c r="D32">
        <f>B32/C32</f>
        <v>1</v>
      </c>
      <c r="E32">
        <v>0.0</v>
      </c>
      <c r="F32">
        <v>1.0</v>
      </c>
      <c r="G32">
        <f>E32/F32</f>
        <v>0</v>
      </c>
      <c r="H32">
        <f>D32+G32</f>
        <v>1</v>
      </c>
      <c r="O32" s="33" t="s">
        <v>191</v>
      </c>
      <c r="P32" s="29">
        <v>1.0</v>
      </c>
      <c r="Q32" s="29"/>
    </row>
    <row r="33" ht="12.0" customHeight="1">
      <c r="A33" s="25" t="s">
        <v>28</v>
      </c>
      <c r="I33">
        <v>0.0</v>
      </c>
      <c r="J33">
        <v>1.0</v>
      </c>
      <c r="K33">
        <f>I33/J33</f>
        <v>0</v>
      </c>
      <c r="O33" s="32" t="s">
        <v>192</v>
      </c>
      <c r="P33" s="29"/>
      <c r="Q33" s="29"/>
    </row>
    <row r="34" ht="12.0" customHeight="1">
      <c r="A34" s="22" t="s">
        <v>171</v>
      </c>
      <c r="O34" s="31" t="s">
        <v>193</v>
      </c>
      <c r="P34" s="29"/>
      <c r="Q34" s="29"/>
    </row>
    <row r="35" ht="12.0" customHeight="1">
      <c r="A35" s="24" t="s">
        <v>30</v>
      </c>
      <c r="B35">
        <v>0.0</v>
      </c>
      <c r="C35">
        <v>1.0</v>
      </c>
      <c r="D35">
        <f t="shared" ref="D35:D40" si="6">B35/C35</f>
        <v>0</v>
      </c>
      <c r="E35" s="35"/>
      <c r="F35" s="35"/>
      <c r="G35" s="35"/>
      <c r="H35">
        <f t="shared" ref="H35:H40" si="7">D35+G35</f>
        <v>0</v>
      </c>
      <c r="I35">
        <v>0.5</v>
      </c>
      <c r="J35">
        <v>1.0</v>
      </c>
      <c r="K35">
        <f>I35/J35</f>
        <v>0.5</v>
      </c>
      <c r="O35" s="33" t="s">
        <v>183</v>
      </c>
      <c r="P35" s="29">
        <v>1.0</v>
      </c>
      <c r="Q35" s="29"/>
    </row>
    <row r="36" ht="12.0" customHeight="1">
      <c r="A36" s="24" t="s">
        <v>31</v>
      </c>
      <c r="B36">
        <v>0.0</v>
      </c>
      <c r="C36">
        <v>1.0</v>
      </c>
      <c r="D36">
        <f t="shared" si="6"/>
        <v>0</v>
      </c>
      <c r="E36">
        <v>0.0</v>
      </c>
      <c r="F36">
        <v>1.0</v>
      </c>
      <c r="G36">
        <f t="shared" ref="G36:G40" si="8">E36/F36</f>
        <v>0</v>
      </c>
      <c r="H36">
        <f t="shared" si="7"/>
        <v>0</v>
      </c>
      <c r="O36" s="30" t="s">
        <v>185</v>
      </c>
      <c r="P36" s="29"/>
      <c r="Q36" s="29">
        <v>1.0</v>
      </c>
    </row>
    <row r="37" ht="12.0" customHeight="1">
      <c r="A37" s="24" t="s">
        <v>32</v>
      </c>
      <c r="B37">
        <v>0.0</v>
      </c>
      <c r="C37">
        <v>1.0</v>
      </c>
      <c r="D37">
        <f t="shared" si="6"/>
        <v>0</v>
      </c>
      <c r="E37">
        <v>0.0</v>
      </c>
      <c r="F37">
        <v>1.0</v>
      </c>
      <c r="G37">
        <f t="shared" si="8"/>
        <v>0</v>
      </c>
      <c r="H37">
        <f t="shared" si="7"/>
        <v>0</v>
      </c>
      <c r="O37" s="34" t="s">
        <v>194</v>
      </c>
      <c r="P37" s="29"/>
      <c r="Q37" s="29">
        <v>1.0</v>
      </c>
    </row>
    <row r="38" ht="12.0" customHeight="1">
      <c r="A38" s="24" t="s">
        <v>33</v>
      </c>
      <c r="B38">
        <v>0.0</v>
      </c>
      <c r="C38">
        <v>1.0</v>
      </c>
      <c r="D38">
        <f t="shared" si="6"/>
        <v>0</v>
      </c>
      <c r="E38">
        <v>0.0</v>
      </c>
      <c r="F38">
        <v>1.0</v>
      </c>
      <c r="G38">
        <f t="shared" si="8"/>
        <v>0</v>
      </c>
      <c r="H38">
        <f t="shared" si="7"/>
        <v>0</v>
      </c>
      <c r="O38" s="33" t="s">
        <v>195</v>
      </c>
      <c r="P38" s="29"/>
      <c r="Q38" s="29">
        <v>1.0</v>
      </c>
    </row>
    <row r="39" ht="12.0" customHeight="1">
      <c r="A39" s="24" t="s">
        <v>34</v>
      </c>
      <c r="B39">
        <v>0.0</v>
      </c>
      <c r="C39">
        <v>1.0</v>
      </c>
      <c r="D39">
        <f t="shared" si="6"/>
        <v>0</v>
      </c>
      <c r="E39">
        <v>0.0</v>
      </c>
      <c r="F39">
        <v>1.0</v>
      </c>
      <c r="G39">
        <f t="shared" si="8"/>
        <v>0</v>
      </c>
      <c r="H39">
        <f t="shared" si="7"/>
        <v>0</v>
      </c>
      <c r="O39" s="34" t="s">
        <v>196</v>
      </c>
      <c r="P39" s="29"/>
      <c r="Q39" s="29">
        <v>1.0</v>
      </c>
    </row>
    <row r="40" ht="12.0" customHeight="1">
      <c r="A40" s="24" t="s">
        <v>35</v>
      </c>
      <c r="B40">
        <v>0.0</v>
      </c>
      <c r="C40">
        <v>1.0</v>
      </c>
      <c r="D40">
        <f t="shared" si="6"/>
        <v>0</v>
      </c>
      <c r="E40">
        <v>0.0</v>
      </c>
      <c r="F40">
        <v>1.0</v>
      </c>
      <c r="G40">
        <f t="shared" si="8"/>
        <v>0</v>
      </c>
      <c r="H40">
        <f t="shared" si="7"/>
        <v>0</v>
      </c>
      <c r="O40" s="34" t="s">
        <v>184</v>
      </c>
      <c r="P40" s="29">
        <v>1.0</v>
      </c>
      <c r="Q40" s="29"/>
    </row>
    <row r="41" ht="12.0" customHeight="1">
      <c r="A41" s="22" t="s">
        <v>36</v>
      </c>
      <c r="O41" s="31" t="s">
        <v>197</v>
      </c>
      <c r="P41" s="29"/>
      <c r="Q41" s="29"/>
    </row>
    <row r="42" ht="12.0" customHeight="1">
      <c r="P42">
        <f t="shared" ref="P42:Q42" si="9">SUM(P26:P41)</f>
        <v>3</v>
      </c>
      <c r="Q42">
        <f t="shared" si="9"/>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8"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24" t="s">
        <v>21</v>
      </c>
      <c r="B2">
        <f t="shared" ref="B2:B3" si="1">G26</f>
        <v>0</v>
      </c>
      <c r="C2">
        <v>1.0</v>
      </c>
      <c r="F2">
        <v>1.0</v>
      </c>
      <c r="H2">
        <v>10.0</v>
      </c>
      <c r="I2">
        <v>1.0</v>
      </c>
      <c r="J2">
        <v>1.0</v>
      </c>
      <c r="O2">
        <v>1.0</v>
      </c>
      <c r="U2">
        <v>1.0</v>
      </c>
    </row>
    <row r="3" ht="12.0" customHeight="1">
      <c r="A3" s="24" t="s">
        <v>22</v>
      </c>
      <c r="B3">
        <f t="shared" si="1"/>
        <v>0</v>
      </c>
      <c r="C3">
        <v>1.0</v>
      </c>
      <c r="F3">
        <v>1.0</v>
      </c>
      <c r="H3">
        <v>10.0</v>
      </c>
      <c r="I3">
        <v>1.0</v>
      </c>
      <c r="J3">
        <v>1.0</v>
      </c>
      <c r="O3">
        <v>1.0</v>
      </c>
      <c r="U3">
        <v>1.0</v>
      </c>
    </row>
    <row r="4" ht="12.0" customHeight="1">
      <c r="A4" s="22" t="s">
        <v>23</v>
      </c>
    </row>
    <row r="5" ht="12.0" customHeight="1">
      <c r="A5" s="22" t="s">
        <v>24</v>
      </c>
    </row>
    <row r="6" ht="12.0" customHeight="1">
      <c r="A6" s="22" t="s">
        <v>25</v>
      </c>
    </row>
    <row r="7" ht="12.0" customHeight="1">
      <c r="A7" s="22" t="s">
        <v>26</v>
      </c>
    </row>
    <row r="8" ht="12.0" customHeight="1">
      <c r="A8" s="24" t="s">
        <v>27</v>
      </c>
      <c r="B8">
        <f t="shared" ref="B8:B9" si="2">G32</f>
        <v>0</v>
      </c>
      <c r="C8">
        <v>1.0</v>
      </c>
      <c r="F8">
        <v>0.0</v>
      </c>
      <c r="H8">
        <v>10.0</v>
      </c>
      <c r="I8">
        <v>1.0</v>
      </c>
      <c r="J8">
        <v>1.0</v>
      </c>
      <c r="O8">
        <v>1.0</v>
      </c>
      <c r="U8">
        <v>1.0</v>
      </c>
    </row>
    <row r="9" ht="12.0" customHeight="1">
      <c r="A9" s="24" t="s">
        <v>28</v>
      </c>
      <c r="B9">
        <f t="shared" si="2"/>
        <v>0</v>
      </c>
      <c r="C9">
        <v>1.0</v>
      </c>
      <c r="F9">
        <v>0.0</v>
      </c>
      <c r="G9">
        <v>6.0</v>
      </c>
      <c r="H9">
        <v>10.0</v>
      </c>
      <c r="I9">
        <v>1.0</v>
      </c>
      <c r="O9">
        <v>1.0</v>
      </c>
      <c r="U9">
        <v>1.0</v>
      </c>
    </row>
    <row r="10" ht="12.0" customHeight="1">
      <c r="A10" s="22" t="s">
        <v>171</v>
      </c>
    </row>
    <row r="11" ht="12.0" customHeight="1">
      <c r="A11" s="24" t="s">
        <v>30</v>
      </c>
      <c r="B11">
        <f t="shared" ref="B11:B16" si="3">G35</f>
        <v>1</v>
      </c>
      <c r="C11">
        <v>1.0</v>
      </c>
      <c r="F11">
        <v>0.0</v>
      </c>
      <c r="H11">
        <v>10.0</v>
      </c>
      <c r="I11">
        <v>1.0</v>
      </c>
      <c r="J11">
        <v>1.0</v>
      </c>
      <c r="O11">
        <v>1.0</v>
      </c>
      <c r="U11">
        <v>1.0</v>
      </c>
      <c r="V11">
        <v>1.0</v>
      </c>
    </row>
    <row r="12" ht="12.0" customHeight="1">
      <c r="A12" s="24" t="s">
        <v>31</v>
      </c>
      <c r="B12">
        <f t="shared" si="3"/>
        <v>0</v>
      </c>
      <c r="C12">
        <v>1.0</v>
      </c>
      <c r="F12">
        <v>1.0</v>
      </c>
      <c r="H12">
        <v>10.0</v>
      </c>
      <c r="I12">
        <v>1.0</v>
      </c>
      <c r="O12">
        <v>1.0</v>
      </c>
      <c r="U12">
        <v>1.0</v>
      </c>
    </row>
    <row r="13" ht="12.0" customHeight="1">
      <c r="A13" s="24" t="s">
        <v>32</v>
      </c>
      <c r="B13">
        <f t="shared" si="3"/>
        <v>0</v>
      </c>
      <c r="C13">
        <v>1.0</v>
      </c>
      <c r="F13">
        <v>1.0</v>
      </c>
      <c r="H13">
        <v>10.0</v>
      </c>
      <c r="I13">
        <v>1.0</v>
      </c>
      <c r="O13">
        <v>1.0</v>
      </c>
      <c r="U13">
        <v>1.0</v>
      </c>
    </row>
    <row r="14" ht="12.0" customHeight="1">
      <c r="A14" s="24" t="s">
        <v>33</v>
      </c>
      <c r="B14">
        <f t="shared" si="3"/>
        <v>0</v>
      </c>
      <c r="C14">
        <v>1.0</v>
      </c>
      <c r="F14">
        <v>1.0</v>
      </c>
      <c r="H14">
        <v>10.0</v>
      </c>
      <c r="I14">
        <v>1.0</v>
      </c>
      <c r="O14">
        <v>1.0</v>
      </c>
      <c r="U14">
        <v>1.0</v>
      </c>
    </row>
    <row r="15" ht="12.0" customHeight="1">
      <c r="A15" s="24" t="s">
        <v>34</v>
      </c>
      <c r="B15">
        <f t="shared" si="3"/>
        <v>0</v>
      </c>
      <c r="C15">
        <v>1.0</v>
      </c>
      <c r="F15">
        <v>1.0</v>
      </c>
      <c r="G15">
        <v>4.0</v>
      </c>
      <c r="H15">
        <v>10.0</v>
      </c>
      <c r="I15">
        <v>1.0</v>
      </c>
      <c r="O15">
        <v>1.0</v>
      </c>
      <c r="U15">
        <v>1.0</v>
      </c>
    </row>
    <row r="16" ht="12.0" customHeight="1">
      <c r="A16" s="24" t="s">
        <v>35</v>
      </c>
      <c r="B16">
        <f t="shared" si="3"/>
        <v>0</v>
      </c>
      <c r="C16">
        <v>1.0</v>
      </c>
      <c r="F16">
        <v>0.0</v>
      </c>
      <c r="H16">
        <v>10.0</v>
      </c>
      <c r="I16">
        <v>1.0</v>
      </c>
      <c r="O16">
        <v>1.0</v>
      </c>
      <c r="U16">
        <v>1.0</v>
      </c>
    </row>
    <row r="17" ht="12.0" customHeight="1">
      <c r="A17" s="22" t="s">
        <v>36</v>
      </c>
    </row>
    <row r="18" ht="12.0" customHeight="1"/>
    <row r="19" ht="12.0" customHeight="1"/>
    <row r="20" ht="12.0" customHeight="1"/>
    <row r="21" ht="12.0" customHeight="1"/>
    <row r="22" ht="12.0" customHeight="1"/>
    <row r="23" ht="12.0" customHeight="1"/>
    <row r="24" ht="12.0" customHeight="1">
      <c r="B24" t="s">
        <v>199</v>
      </c>
      <c r="E24" t="s">
        <v>172</v>
      </c>
      <c r="P24" t="s">
        <v>209</v>
      </c>
    </row>
    <row r="25" ht="12.0" customHeight="1">
      <c r="B25" t="s">
        <v>174</v>
      </c>
      <c r="C25" t="s">
        <v>175</v>
      </c>
      <c r="D25" t="s">
        <v>176</v>
      </c>
      <c r="E25" t="s">
        <v>174</v>
      </c>
      <c r="F25" t="s">
        <v>175</v>
      </c>
      <c r="G25" t="s">
        <v>176</v>
      </c>
      <c r="H25" t="s">
        <v>177</v>
      </c>
      <c r="I25" t="s">
        <v>178</v>
      </c>
      <c r="P25" s="26" t="s">
        <v>196</v>
      </c>
      <c r="Q25" s="27" t="s">
        <v>192</v>
      </c>
    </row>
    <row r="26" ht="12.0" customHeight="1">
      <c r="A26" s="24" t="s">
        <v>21</v>
      </c>
      <c r="E26">
        <v>0.0</v>
      </c>
      <c r="F26">
        <v>1.0</v>
      </c>
      <c r="G26">
        <f t="shared" ref="G26:G27" si="4">E26/F26</f>
        <v>0</v>
      </c>
      <c r="O26" s="26" t="s">
        <v>182</v>
      </c>
      <c r="P26" s="29"/>
      <c r="Q26" s="29">
        <v>1.0</v>
      </c>
    </row>
    <row r="27" ht="12.0" customHeight="1">
      <c r="A27" s="24" t="s">
        <v>22</v>
      </c>
      <c r="E27">
        <v>0.0</v>
      </c>
      <c r="F27">
        <v>1.0</v>
      </c>
      <c r="G27">
        <f t="shared" si="4"/>
        <v>0</v>
      </c>
      <c r="O27" s="30" t="s">
        <v>186</v>
      </c>
      <c r="P27" s="29"/>
      <c r="Q27" s="29">
        <v>1.0</v>
      </c>
    </row>
    <row r="28" ht="12.0" customHeight="1">
      <c r="A28" s="22" t="s">
        <v>23</v>
      </c>
      <c r="O28" s="31" t="s">
        <v>187</v>
      </c>
      <c r="P28" s="29"/>
      <c r="Q28" s="29"/>
    </row>
    <row r="29" ht="12.0" customHeight="1">
      <c r="A29" s="22" t="s">
        <v>24</v>
      </c>
      <c r="O29" s="31" t="s">
        <v>188</v>
      </c>
      <c r="P29" s="29"/>
      <c r="Q29" s="29"/>
    </row>
    <row r="30" ht="12.0" customHeight="1">
      <c r="A30" s="22" t="s">
        <v>25</v>
      </c>
      <c r="O30" s="31" t="s">
        <v>189</v>
      </c>
      <c r="P30" s="29"/>
      <c r="Q30" s="29"/>
    </row>
    <row r="31" ht="12.0" customHeight="1">
      <c r="A31" s="22" t="s">
        <v>26</v>
      </c>
      <c r="O31" s="31" t="s">
        <v>190</v>
      </c>
      <c r="P31" s="29"/>
      <c r="Q31" s="29"/>
    </row>
    <row r="32" ht="12.0" customHeight="1">
      <c r="A32" s="24" t="s">
        <v>27</v>
      </c>
      <c r="E32">
        <v>0.0</v>
      </c>
      <c r="F32">
        <v>1.0</v>
      </c>
      <c r="G32">
        <f t="shared" ref="G32:G33" si="5">E32/F32</f>
        <v>0</v>
      </c>
      <c r="O32" s="33" t="s">
        <v>191</v>
      </c>
      <c r="P32" s="29">
        <v>1.0</v>
      </c>
      <c r="Q32" s="29"/>
    </row>
    <row r="33" ht="12.0" customHeight="1">
      <c r="A33" s="24" t="s">
        <v>28</v>
      </c>
      <c r="E33">
        <v>0.0</v>
      </c>
      <c r="F33">
        <v>1.0</v>
      </c>
      <c r="G33">
        <f t="shared" si="5"/>
        <v>0</v>
      </c>
      <c r="O33" s="33" t="s">
        <v>192</v>
      </c>
      <c r="P33" s="29">
        <v>1.0</v>
      </c>
      <c r="Q33" s="29"/>
    </row>
    <row r="34" ht="12.0" customHeight="1">
      <c r="A34" s="22" t="s">
        <v>171</v>
      </c>
      <c r="O34" s="31" t="s">
        <v>193</v>
      </c>
      <c r="P34" s="29"/>
      <c r="Q34" s="29"/>
    </row>
    <row r="35" ht="12.0" customHeight="1">
      <c r="A35" s="24" t="s">
        <v>30</v>
      </c>
      <c r="E35">
        <v>1.0</v>
      </c>
      <c r="F35">
        <v>1.0</v>
      </c>
      <c r="G35">
        <f t="shared" ref="G35:G40" si="6">E35/F35</f>
        <v>1</v>
      </c>
      <c r="O35" s="33" t="s">
        <v>183</v>
      </c>
      <c r="P35" s="29">
        <v>1.0</v>
      </c>
      <c r="Q35" s="29"/>
    </row>
    <row r="36" ht="12.0" customHeight="1">
      <c r="A36" s="24" t="s">
        <v>31</v>
      </c>
      <c r="E36">
        <v>0.0</v>
      </c>
      <c r="F36">
        <v>1.0</v>
      </c>
      <c r="G36">
        <f t="shared" si="6"/>
        <v>0</v>
      </c>
      <c r="O36" s="30" t="s">
        <v>185</v>
      </c>
      <c r="P36" s="29"/>
      <c r="Q36" s="29">
        <v>1.0</v>
      </c>
    </row>
    <row r="37" ht="12.0" customHeight="1">
      <c r="A37" s="24" t="s">
        <v>32</v>
      </c>
      <c r="E37">
        <v>0.0</v>
      </c>
      <c r="F37">
        <v>1.0</v>
      </c>
      <c r="G37">
        <f t="shared" si="6"/>
        <v>0</v>
      </c>
      <c r="O37" s="34" t="s">
        <v>194</v>
      </c>
      <c r="P37" s="29"/>
      <c r="Q37" s="29">
        <v>1.0</v>
      </c>
    </row>
    <row r="38" ht="12.0" customHeight="1">
      <c r="A38" s="24" t="s">
        <v>33</v>
      </c>
      <c r="E38">
        <v>0.0</v>
      </c>
      <c r="F38">
        <v>1.0</v>
      </c>
      <c r="G38">
        <f t="shared" si="6"/>
        <v>0</v>
      </c>
      <c r="O38" s="33" t="s">
        <v>195</v>
      </c>
      <c r="P38" s="29"/>
      <c r="Q38" s="29">
        <v>1.0</v>
      </c>
    </row>
    <row r="39" ht="12.0" customHeight="1">
      <c r="A39" s="24" t="s">
        <v>34</v>
      </c>
      <c r="E39">
        <v>0.0</v>
      </c>
      <c r="F39">
        <v>1.0</v>
      </c>
      <c r="G39">
        <f t="shared" si="6"/>
        <v>0</v>
      </c>
      <c r="O39" s="34" t="s">
        <v>196</v>
      </c>
      <c r="P39" s="29"/>
      <c r="Q39" s="29">
        <v>1.0</v>
      </c>
    </row>
    <row r="40" ht="12.0" customHeight="1">
      <c r="A40" s="24" t="s">
        <v>35</v>
      </c>
      <c r="E40">
        <v>0.0</v>
      </c>
      <c r="F40">
        <v>1.0</v>
      </c>
      <c r="G40">
        <f t="shared" si="6"/>
        <v>0</v>
      </c>
      <c r="O40" s="34" t="s">
        <v>184</v>
      </c>
      <c r="P40" s="29">
        <v>1.0</v>
      </c>
      <c r="Q40" s="29"/>
    </row>
    <row r="41" ht="12.0" customHeight="1">
      <c r="A41" s="22" t="s">
        <v>36</v>
      </c>
      <c r="O41" s="31" t="s">
        <v>197</v>
      </c>
      <c r="P41" s="29"/>
      <c r="Q41" s="29"/>
    </row>
    <row r="42" ht="12.0" customHeight="1">
      <c r="P42">
        <f t="shared" ref="P42:Q42" si="7">SUM(P26:P41)</f>
        <v>4</v>
      </c>
      <c r="Q42">
        <f t="shared" si="7"/>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8"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7" t="s">
        <v>21</v>
      </c>
      <c r="B2">
        <f t="shared" ref="B2:B3" si="1">H26</f>
        <v>0</v>
      </c>
      <c r="C2">
        <v>1.0</v>
      </c>
      <c r="O2">
        <v>3.0</v>
      </c>
      <c r="S2">
        <v>1.0</v>
      </c>
    </row>
    <row r="3" ht="12.0" customHeight="1">
      <c r="A3" s="7" t="s">
        <v>22</v>
      </c>
      <c r="B3">
        <f t="shared" si="1"/>
        <v>0</v>
      </c>
      <c r="C3">
        <v>1.0</v>
      </c>
      <c r="O3">
        <v>3.0</v>
      </c>
      <c r="S3">
        <v>1.0</v>
      </c>
    </row>
    <row r="4" ht="12.0" customHeight="1">
      <c r="A4" s="22" t="s">
        <v>23</v>
      </c>
    </row>
    <row r="5" ht="12.0" customHeight="1">
      <c r="A5" s="25" t="s">
        <v>24</v>
      </c>
      <c r="B5">
        <v>0.0</v>
      </c>
      <c r="C5">
        <v>0.5</v>
      </c>
      <c r="O5">
        <v>2.0</v>
      </c>
      <c r="P5">
        <v>2.0</v>
      </c>
    </row>
    <row r="6" ht="12.0" customHeight="1">
      <c r="A6" s="22" t="s">
        <v>25</v>
      </c>
    </row>
    <row r="7" ht="12.0" customHeight="1">
      <c r="A7" s="22" t="s">
        <v>26</v>
      </c>
    </row>
    <row r="8" ht="12.0" customHeight="1">
      <c r="A8" s="3" t="s">
        <v>27</v>
      </c>
      <c r="B8">
        <f t="shared" ref="B8:B9" si="2">H32</f>
        <v>0</v>
      </c>
      <c r="C8">
        <v>1.0</v>
      </c>
      <c r="O8">
        <v>3.0</v>
      </c>
      <c r="S8">
        <v>1.0</v>
      </c>
    </row>
    <row r="9" ht="12.0" customHeight="1">
      <c r="A9" s="3" t="s">
        <v>28</v>
      </c>
      <c r="B9">
        <f t="shared" si="2"/>
        <v>0</v>
      </c>
      <c r="C9">
        <v>1.0</v>
      </c>
      <c r="O9">
        <v>3.0</v>
      </c>
      <c r="S9">
        <v>1.0</v>
      </c>
    </row>
    <row r="10" ht="12.0" customHeight="1">
      <c r="A10" s="22" t="s">
        <v>171</v>
      </c>
    </row>
    <row r="11" ht="12.0" customHeight="1">
      <c r="A11" s="3" t="s">
        <v>30</v>
      </c>
      <c r="B11">
        <f t="shared" ref="B11:B16" si="3">H35</f>
        <v>1</v>
      </c>
      <c r="C11">
        <v>1.0</v>
      </c>
      <c r="O11">
        <v>3.0</v>
      </c>
      <c r="S11">
        <v>1.0</v>
      </c>
      <c r="T11">
        <v>1.0</v>
      </c>
    </row>
    <row r="12" ht="12.0" customHeight="1">
      <c r="A12" s="7" t="s">
        <v>31</v>
      </c>
      <c r="B12">
        <f t="shared" si="3"/>
        <v>0</v>
      </c>
      <c r="C12">
        <v>1.0</v>
      </c>
      <c r="O12">
        <v>3.0</v>
      </c>
      <c r="S12">
        <v>1.0</v>
      </c>
    </row>
    <row r="13" ht="12.0" customHeight="1">
      <c r="A13" s="7" t="s">
        <v>32</v>
      </c>
      <c r="B13">
        <f t="shared" si="3"/>
        <v>0</v>
      </c>
      <c r="C13">
        <v>1.0</v>
      </c>
      <c r="O13">
        <v>3.0</v>
      </c>
      <c r="S13">
        <v>1.0</v>
      </c>
    </row>
    <row r="14" ht="12.0" customHeight="1">
      <c r="A14" s="7" t="s">
        <v>33</v>
      </c>
      <c r="B14">
        <f t="shared" si="3"/>
        <v>0</v>
      </c>
      <c r="C14">
        <v>1.0</v>
      </c>
      <c r="O14">
        <v>3.0</v>
      </c>
      <c r="S14">
        <v>1.0</v>
      </c>
    </row>
    <row r="15" ht="12.0" customHeight="1">
      <c r="A15" s="25" t="s">
        <v>34</v>
      </c>
      <c r="B15">
        <f t="shared" si="3"/>
        <v>0.5</v>
      </c>
      <c r="C15">
        <v>0.5</v>
      </c>
      <c r="O15">
        <v>3.0</v>
      </c>
      <c r="P15">
        <v>2.0</v>
      </c>
      <c r="S15">
        <v>1.0</v>
      </c>
    </row>
    <row r="16" ht="12.0" customHeight="1">
      <c r="A16" s="3" t="s">
        <v>35</v>
      </c>
      <c r="B16">
        <f t="shared" si="3"/>
        <v>0</v>
      </c>
      <c r="C16">
        <v>1.0</v>
      </c>
      <c r="O16">
        <v>3.0</v>
      </c>
      <c r="S16">
        <v>1.0</v>
      </c>
    </row>
    <row r="17" ht="12.0" customHeight="1">
      <c r="A17" s="22" t="s">
        <v>36</v>
      </c>
    </row>
    <row r="18" ht="12.0" customHeight="1"/>
    <row r="19" ht="12.0" customHeight="1"/>
    <row r="20" ht="12.0" customHeight="1"/>
    <row r="21" ht="12.0" customHeight="1"/>
    <row r="22" ht="12.0" customHeight="1"/>
    <row r="23" ht="12.0" customHeight="1"/>
    <row r="24" ht="12.0" customHeight="1">
      <c r="B24" t="s">
        <v>202</v>
      </c>
      <c r="E24" t="s">
        <v>199</v>
      </c>
    </row>
    <row r="25" ht="12.0" customHeight="1">
      <c r="B25" t="s">
        <v>174</v>
      </c>
      <c r="C25" t="s">
        <v>175</v>
      </c>
      <c r="D25" t="s">
        <v>176</v>
      </c>
      <c r="E25" t="s">
        <v>174</v>
      </c>
      <c r="F25" t="s">
        <v>175</v>
      </c>
      <c r="G25" t="s">
        <v>176</v>
      </c>
      <c r="H25" t="s">
        <v>177</v>
      </c>
      <c r="I25" t="s">
        <v>178</v>
      </c>
    </row>
    <row r="26" ht="12.0" customHeight="1">
      <c r="A26" s="7" t="s">
        <v>21</v>
      </c>
      <c r="F26">
        <v>1.0</v>
      </c>
      <c r="G26">
        <f t="shared" ref="G26:G27" si="4">E26/F26</f>
        <v>0</v>
      </c>
      <c r="H26">
        <f t="shared" ref="H26:H27" si="5">D26+G26</f>
        <v>0</v>
      </c>
    </row>
    <row r="27" ht="12.0" customHeight="1">
      <c r="A27" s="7" t="s">
        <v>22</v>
      </c>
      <c r="F27">
        <v>1.0</v>
      </c>
      <c r="G27">
        <f t="shared" si="4"/>
        <v>0</v>
      </c>
      <c r="H27">
        <f t="shared" si="5"/>
        <v>0</v>
      </c>
    </row>
    <row r="28" ht="12.0" customHeight="1">
      <c r="A28" s="22" t="s">
        <v>23</v>
      </c>
    </row>
    <row r="29" ht="12.0" customHeight="1">
      <c r="A29" s="25" t="s">
        <v>24</v>
      </c>
      <c r="B29">
        <v>0.0</v>
      </c>
      <c r="C29">
        <v>1.0</v>
      </c>
      <c r="D29">
        <f>B29/C29</f>
        <v>0</v>
      </c>
      <c r="H29">
        <f>D29+G29</f>
        <v>0</v>
      </c>
    </row>
    <row r="30" ht="12.0" customHeight="1">
      <c r="A30" s="22" t="s">
        <v>25</v>
      </c>
    </row>
    <row r="31" ht="12.0" customHeight="1">
      <c r="A31" s="22" t="s">
        <v>26</v>
      </c>
    </row>
    <row r="32" ht="12.0" customHeight="1">
      <c r="A32" s="3" t="s">
        <v>27</v>
      </c>
      <c r="F32">
        <v>1.0</v>
      </c>
      <c r="G32">
        <f t="shared" ref="G32:G33" si="6">E32/F32</f>
        <v>0</v>
      </c>
      <c r="H32">
        <f t="shared" ref="H32:H33" si="7">D32+G32</f>
        <v>0</v>
      </c>
    </row>
    <row r="33" ht="12.0" customHeight="1">
      <c r="A33" s="3" t="s">
        <v>28</v>
      </c>
      <c r="F33">
        <v>1.0</v>
      </c>
      <c r="G33">
        <f t="shared" si="6"/>
        <v>0</v>
      </c>
      <c r="H33">
        <f t="shared" si="7"/>
        <v>0</v>
      </c>
    </row>
    <row r="34" ht="12.0" customHeight="1">
      <c r="A34" s="22" t="s">
        <v>171</v>
      </c>
    </row>
    <row r="35" ht="12.0" customHeight="1">
      <c r="A35" s="3" t="s">
        <v>30</v>
      </c>
      <c r="E35">
        <v>1.0</v>
      </c>
      <c r="F35">
        <v>1.0</v>
      </c>
      <c r="G35">
        <f t="shared" ref="G35:G40" si="8">E35/F35</f>
        <v>1</v>
      </c>
      <c r="H35">
        <f t="shared" ref="H35:H40" si="9">D35+G35</f>
        <v>1</v>
      </c>
    </row>
    <row r="36" ht="12.0" customHeight="1">
      <c r="A36" s="7" t="s">
        <v>31</v>
      </c>
      <c r="F36">
        <v>1.0</v>
      </c>
      <c r="G36">
        <f t="shared" si="8"/>
        <v>0</v>
      </c>
      <c r="H36">
        <f t="shared" si="9"/>
        <v>0</v>
      </c>
    </row>
    <row r="37" ht="12.0" customHeight="1">
      <c r="A37" s="7" t="s">
        <v>32</v>
      </c>
      <c r="F37">
        <v>1.0</v>
      </c>
      <c r="G37">
        <f t="shared" si="8"/>
        <v>0</v>
      </c>
      <c r="H37">
        <f t="shared" si="9"/>
        <v>0</v>
      </c>
    </row>
    <row r="38" ht="12.0" customHeight="1">
      <c r="A38" s="7" t="s">
        <v>33</v>
      </c>
      <c r="F38">
        <v>1.0</v>
      </c>
      <c r="G38">
        <f t="shared" si="8"/>
        <v>0</v>
      </c>
      <c r="H38">
        <f t="shared" si="9"/>
        <v>0</v>
      </c>
    </row>
    <row r="39" ht="12.0" customHeight="1">
      <c r="A39" s="25" t="s">
        <v>34</v>
      </c>
      <c r="B39">
        <v>0.5</v>
      </c>
      <c r="C39">
        <v>1.0</v>
      </c>
      <c r="D39">
        <f>B39/C39</f>
        <v>0.5</v>
      </c>
      <c r="F39">
        <v>1.0</v>
      </c>
      <c r="G39">
        <f t="shared" si="8"/>
        <v>0</v>
      </c>
      <c r="H39">
        <f t="shared" si="9"/>
        <v>0.5</v>
      </c>
    </row>
    <row r="40" ht="12.0" customHeight="1">
      <c r="A40" s="3" t="s">
        <v>35</v>
      </c>
      <c r="F40">
        <v>1.0</v>
      </c>
      <c r="G40">
        <f t="shared" si="8"/>
        <v>0</v>
      </c>
      <c r="H40">
        <f t="shared" si="9"/>
        <v>0</v>
      </c>
    </row>
    <row r="41" ht="12.0" customHeight="1">
      <c r="A41" s="22" t="s">
        <v>36</v>
      </c>
    </row>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8"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7" t="s">
        <v>21</v>
      </c>
      <c r="B2">
        <f t="shared" ref="B2:B3" si="1">G26</f>
        <v>0.2</v>
      </c>
      <c r="C2">
        <v>0.2</v>
      </c>
      <c r="O2">
        <v>2.0</v>
      </c>
      <c r="Z2">
        <v>1.0</v>
      </c>
      <c r="AA2">
        <v>1.0</v>
      </c>
    </row>
    <row r="3" ht="12.0" customHeight="1">
      <c r="A3" s="7" t="s">
        <v>22</v>
      </c>
      <c r="B3">
        <f t="shared" si="1"/>
        <v>0.2</v>
      </c>
      <c r="C3">
        <v>0.2</v>
      </c>
      <c r="O3">
        <v>2.0</v>
      </c>
      <c r="Z3">
        <v>1.0</v>
      </c>
      <c r="AA3">
        <v>1.0</v>
      </c>
    </row>
    <row r="4" ht="12.0" customHeight="1">
      <c r="A4" s="22" t="s">
        <v>23</v>
      </c>
    </row>
    <row r="5" ht="12.0" customHeight="1">
      <c r="A5" s="25" t="s">
        <v>24</v>
      </c>
      <c r="O5">
        <v>2.0</v>
      </c>
      <c r="P5">
        <v>2.0</v>
      </c>
    </row>
    <row r="6" ht="12.0" customHeight="1">
      <c r="A6" s="22" t="s">
        <v>25</v>
      </c>
    </row>
    <row r="7" ht="12.0" customHeight="1">
      <c r="A7" s="22" t="s">
        <v>26</v>
      </c>
    </row>
    <row r="8" ht="12.0" customHeight="1">
      <c r="A8" s="3" t="s">
        <v>27</v>
      </c>
      <c r="B8">
        <f t="shared" ref="B8:B9" si="2">G32</f>
        <v>0</v>
      </c>
      <c r="C8">
        <v>0.2</v>
      </c>
      <c r="F8">
        <v>1.0</v>
      </c>
      <c r="H8">
        <v>5.0</v>
      </c>
      <c r="I8">
        <v>1.0</v>
      </c>
      <c r="J8">
        <v>1.0</v>
      </c>
      <c r="O8">
        <v>2.0</v>
      </c>
      <c r="Z8">
        <v>1.0</v>
      </c>
    </row>
    <row r="9" ht="12.0" customHeight="1">
      <c r="A9" s="3" t="s">
        <v>28</v>
      </c>
      <c r="B9">
        <f t="shared" si="2"/>
        <v>0</v>
      </c>
      <c r="C9">
        <v>0.2</v>
      </c>
      <c r="F9">
        <v>1.0</v>
      </c>
      <c r="H9">
        <v>5.0</v>
      </c>
      <c r="I9">
        <v>1.0</v>
      </c>
      <c r="J9">
        <v>1.0</v>
      </c>
      <c r="O9">
        <v>2.0</v>
      </c>
      <c r="Z9">
        <v>1.0</v>
      </c>
    </row>
    <row r="10" ht="12.0" customHeight="1">
      <c r="A10" s="22" t="s">
        <v>171</v>
      </c>
    </row>
    <row r="11" ht="12.0" customHeight="1">
      <c r="A11" s="3" t="s">
        <v>30</v>
      </c>
      <c r="B11">
        <f t="shared" ref="B11:B16" si="3">G35</f>
        <v>0</v>
      </c>
      <c r="C11">
        <v>0.2</v>
      </c>
      <c r="F11">
        <v>1.0</v>
      </c>
      <c r="G11">
        <v>2.0</v>
      </c>
      <c r="H11">
        <v>5.0</v>
      </c>
      <c r="I11">
        <v>1.0</v>
      </c>
      <c r="O11">
        <v>2.0</v>
      </c>
      <c r="Z11">
        <v>1.0</v>
      </c>
    </row>
    <row r="12" ht="12.0" customHeight="1">
      <c r="A12" s="7" t="s">
        <v>31</v>
      </c>
      <c r="B12">
        <f t="shared" si="3"/>
        <v>0.2</v>
      </c>
      <c r="C12">
        <v>0.2</v>
      </c>
      <c r="O12">
        <v>2.0</v>
      </c>
      <c r="Z12">
        <v>1.0</v>
      </c>
      <c r="AA12">
        <v>1.0</v>
      </c>
    </row>
    <row r="13" ht="12.0" customHeight="1">
      <c r="A13" s="7" t="s">
        <v>32</v>
      </c>
      <c r="B13">
        <f t="shared" si="3"/>
        <v>0.2</v>
      </c>
      <c r="C13">
        <v>0.2</v>
      </c>
      <c r="O13">
        <v>2.0</v>
      </c>
      <c r="Z13">
        <v>1.0</v>
      </c>
      <c r="AA13">
        <v>1.0</v>
      </c>
    </row>
    <row r="14" ht="12.0" customHeight="1">
      <c r="A14" s="7" t="s">
        <v>33</v>
      </c>
      <c r="B14">
        <f t="shared" si="3"/>
        <v>0.2</v>
      </c>
      <c r="C14">
        <v>0.2</v>
      </c>
      <c r="O14">
        <v>2.0</v>
      </c>
      <c r="Z14">
        <v>1.0</v>
      </c>
      <c r="AA14">
        <v>1.0</v>
      </c>
    </row>
    <row r="15" ht="12.0" customHeight="1">
      <c r="A15" s="3" t="s">
        <v>34</v>
      </c>
      <c r="B15">
        <f t="shared" si="3"/>
        <v>0</v>
      </c>
      <c r="C15">
        <v>0.2</v>
      </c>
      <c r="F15">
        <v>0.0</v>
      </c>
      <c r="G15">
        <v>3.0</v>
      </c>
      <c r="H15">
        <v>5.0</v>
      </c>
      <c r="I15">
        <v>1.0</v>
      </c>
      <c r="O15">
        <v>2.0</v>
      </c>
      <c r="Z15">
        <v>1.0</v>
      </c>
    </row>
    <row r="16" ht="12.0" customHeight="1">
      <c r="A16" s="3" t="s">
        <v>35</v>
      </c>
      <c r="B16">
        <f t="shared" si="3"/>
        <v>0</v>
      </c>
      <c r="C16">
        <v>0.2</v>
      </c>
      <c r="F16">
        <v>0.0</v>
      </c>
      <c r="H16">
        <v>5.0</v>
      </c>
      <c r="I16">
        <v>1.0</v>
      </c>
      <c r="J16">
        <v>1.0</v>
      </c>
      <c r="O16">
        <v>2.0</v>
      </c>
      <c r="Z16">
        <v>1.0</v>
      </c>
    </row>
    <row r="17" ht="12.0" customHeight="1">
      <c r="A17" s="22" t="s">
        <v>36</v>
      </c>
    </row>
    <row r="18" ht="12.0" customHeight="1"/>
    <row r="19" ht="12.0" customHeight="1"/>
    <row r="20" ht="12.0" customHeight="1"/>
    <row r="21" ht="12.0" customHeight="1"/>
    <row r="22" ht="12.0" customHeight="1"/>
    <row r="23" ht="12.0" customHeight="1"/>
    <row r="24" ht="12.0" customHeight="1">
      <c r="B24" t="s">
        <v>199</v>
      </c>
      <c r="E24" t="s">
        <v>172</v>
      </c>
      <c r="P24" t="s">
        <v>210</v>
      </c>
    </row>
    <row r="25" ht="12.0" customHeight="1">
      <c r="B25" t="s">
        <v>174</v>
      </c>
      <c r="C25" t="s">
        <v>175</v>
      </c>
      <c r="D25" t="s">
        <v>176</v>
      </c>
      <c r="E25" t="s">
        <v>174</v>
      </c>
      <c r="F25" t="s">
        <v>175</v>
      </c>
      <c r="G25" t="s">
        <v>176</v>
      </c>
      <c r="H25" t="s">
        <v>177</v>
      </c>
      <c r="I25" t="s">
        <v>178</v>
      </c>
      <c r="P25" s="26" t="s">
        <v>183</v>
      </c>
      <c r="Q25" s="26" t="s">
        <v>196</v>
      </c>
    </row>
    <row r="26" ht="12.0" customHeight="1">
      <c r="A26" s="7" t="s">
        <v>21</v>
      </c>
      <c r="E26">
        <v>1.0</v>
      </c>
      <c r="F26">
        <v>5.0</v>
      </c>
      <c r="G26">
        <f t="shared" ref="G26:G27" si="4">E26/F26</f>
        <v>0.2</v>
      </c>
      <c r="O26" s="27" t="s">
        <v>182</v>
      </c>
      <c r="P26" s="36"/>
      <c r="Q26" s="36"/>
    </row>
    <row r="27" ht="12.0" customHeight="1">
      <c r="A27" s="7" t="s">
        <v>22</v>
      </c>
      <c r="E27">
        <v>1.0</v>
      </c>
      <c r="F27">
        <v>5.0</v>
      </c>
      <c r="G27">
        <f t="shared" si="4"/>
        <v>0.2</v>
      </c>
      <c r="O27" s="27" t="s">
        <v>186</v>
      </c>
      <c r="P27" s="36"/>
      <c r="Q27" s="36"/>
    </row>
    <row r="28" ht="12.0" customHeight="1">
      <c r="A28" s="22" t="s">
        <v>23</v>
      </c>
      <c r="O28" s="37" t="s">
        <v>187</v>
      </c>
      <c r="P28" s="36"/>
      <c r="Q28" s="36"/>
    </row>
    <row r="29" ht="12.0" customHeight="1">
      <c r="A29" s="25" t="s">
        <v>24</v>
      </c>
      <c r="O29" s="37" t="s">
        <v>188</v>
      </c>
      <c r="P29" s="36"/>
      <c r="Q29" s="36"/>
    </row>
    <row r="30" ht="12.0" customHeight="1">
      <c r="A30" s="22" t="s">
        <v>25</v>
      </c>
      <c r="O30" s="37" t="s">
        <v>189</v>
      </c>
      <c r="P30" s="36"/>
      <c r="Q30" s="36"/>
    </row>
    <row r="31" ht="12.0" customHeight="1">
      <c r="A31" s="22" t="s">
        <v>26</v>
      </c>
      <c r="O31" s="37" t="s">
        <v>190</v>
      </c>
      <c r="P31" s="36"/>
      <c r="Q31" s="36"/>
    </row>
    <row r="32" ht="12.0" customHeight="1">
      <c r="A32" s="3" t="s">
        <v>27</v>
      </c>
      <c r="E32">
        <v>0.0</v>
      </c>
      <c r="F32">
        <v>5.0</v>
      </c>
      <c r="G32">
        <f t="shared" ref="G32:G33" si="5">E32/F32</f>
        <v>0</v>
      </c>
      <c r="O32" s="26" t="s">
        <v>191</v>
      </c>
      <c r="P32" s="36"/>
      <c r="Q32" s="36">
        <v>1.0</v>
      </c>
    </row>
    <row r="33" ht="12.0" customHeight="1">
      <c r="A33" s="3" t="s">
        <v>28</v>
      </c>
      <c r="E33">
        <v>0.0</v>
      </c>
      <c r="F33">
        <v>5.0</v>
      </c>
      <c r="G33">
        <f t="shared" si="5"/>
        <v>0</v>
      </c>
      <c r="O33" s="26" t="s">
        <v>192</v>
      </c>
      <c r="P33" s="36"/>
      <c r="Q33" s="36">
        <v>1.0</v>
      </c>
    </row>
    <row r="34" ht="12.0" customHeight="1">
      <c r="A34" s="22" t="s">
        <v>171</v>
      </c>
      <c r="O34" s="37" t="s">
        <v>193</v>
      </c>
      <c r="P34" s="36"/>
      <c r="Q34" s="36"/>
    </row>
    <row r="35" ht="12.0" customHeight="1">
      <c r="A35" s="3" t="s">
        <v>30</v>
      </c>
      <c r="E35">
        <v>0.0</v>
      </c>
      <c r="F35">
        <v>5.0</v>
      </c>
      <c r="G35">
        <f t="shared" ref="G35:G40" si="6">E35/F35</f>
        <v>0</v>
      </c>
      <c r="O35" s="26" t="s">
        <v>183</v>
      </c>
      <c r="P35" s="36"/>
      <c r="Q35" s="36">
        <v>1.0</v>
      </c>
    </row>
    <row r="36" ht="12.0" customHeight="1">
      <c r="A36" s="7" t="s">
        <v>31</v>
      </c>
      <c r="E36">
        <v>1.0</v>
      </c>
      <c r="F36">
        <v>5.0</v>
      </c>
      <c r="G36">
        <f t="shared" si="6"/>
        <v>0.2</v>
      </c>
      <c r="O36" s="27" t="s">
        <v>185</v>
      </c>
      <c r="P36" s="36"/>
      <c r="Q36" s="36"/>
    </row>
    <row r="37" ht="12.0" customHeight="1">
      <c r="A37" s="7" t="s">
        <v>32</v>
      </c>
      <c r="E37">
        <v>1.0</v>
      </c>
      <c r="F37">
        <v>5.0</v>
      </c>
      <c r="G37">
        <f t="shared" si="6"/>
        <v>0.2</v>
      </c>
      <c r="O37" s="27" t="s">
        <v>194</v>
      </c>
      <c r="P37" s="36"/>
      <c r="Q37" s="36"/>
    </row>
    <row r="38" ht="12.0" customHeight="1">
      <c r="A38" s="7" t="s">
        <v>33</v>
      </c>
      <c r="E38">
        <v>1.0</v>
      </c>
      <c r="F38">
        <v>5.0</v>
      </c>
      <c r="G38">
        <f t="shared" si="6"/>
        <v>0.2</v>
      </c>
      <c r="O38" s="27" t="s">
        <v>195</v>
      </c>
      <c r="P38" s="36"/>
      <c r="Q38" s="36"/>
    </row>
    <row r="39" ht="12.0" customHeight="1">
      <c r="A39" s="3" t="s">
        <v>34</v>
      </c>
      <c r="E39">
        <v>0.0</v>
      </c>
      <c r="F39">
        <v>5.0</v>
      </c>
      <c r="G39">
        <f t="shared" si="6"/>
        <v>0</v>
      </c>
      <c r="O39" s="26" t="s">
        <v>196</v>
      </c>
      <c r="P39" s="36">
        <v>1.0</v>
      </c>
      <c r="Q39" s="36"/>
    </row>
    <row r="40" ht="12.0" customHeight="1">
      <c r="A40" s="3" t="s">
        <v>35</v>
      </c>
      <c r="E40">
        <v>0.0</v>
      </c>
      <c r="F40">
        <v>5.0</v>
      </c>
      <c r="G40">
        <f t="shared" si="6"/>
        <v>0</v>
      </c>
      <c r="O40" s="26" t="s">
        <v>184</v>
      </c>
      <c r="P40" s="36">
        <v>1.0</v>
      </c>
      <c r="Q40" s="36"/>
    </row>
    <row r="41" ht="12.0" customHeight="1">
      <c r="A41" s="22" t="s">
        <v>36</v>
      </c>
      <c r="O41" s="37" t="s">
        <v>197</v>
      </c>
      <c r="P41" s="36"/>
      <c r="Q41" s="36"/>
    </row>
    <row r="42" ht="12.0" customHeight="1">
      <c r="P42">
        <f t="shared" ref="P42:Q42" si="7">SUM(P26:P41)</f>
        <v>2</v>
      </c>
      <c r="Q42">
        <f t="shared" si="7"/>
        <v>3</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 customWidth="1" min="28" max="28" width="8.86"/>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7" t="s">
        <v>21</v>
      </c>
      <c r="B2">
        <f>H26</f>
        <v>0.5</v>
      </c>
      <c r="C2">
        <v>0.5</v>
      </c>
      <c r="O2">
        <v>2.0</v>
      </c>
    </row>
    <row r="3" ht="12.0" customHeight="1">
      <c r="A3" s="7" t="s">
        <v>22</v>
      </c>
      <c r="O3">
        <v>2.0</v>
      </c>
    </row>
    <row r="4" ht="12.0" customHeight="1">
      <c r="A4" s="22" t="s">
        <v>23</v>
      </c>
    </row>
    <row r="5" ht="12.0" customHeight="1">
      <c r="A5" s="25" t="s">
        <v>24</v>
      </c>
      <c r="B5">
        <f>H29</f>
        <v>0.5</v>
      </c>
      <c r="C5">
        <v>0.5</v>
      </c>
      <c r="O5">
        <v>2.0</v>
      </c>
      <c r="P5">
        <v>2.0</v>
      </c>
    </row>
    <row r="6" ht="12.0" customHeight="1">
      <c r="A6" s="22" t="s">
        <v>25</v>
      </c>
    </row>
    <row r="7" ht="12.0" customHeight="1">
      <c r="A7" s="25" t="s">
        <v>26</v>
      </c>
      <c r="B7">
        <f>H31</f>
        <v>0</v>
      </c>
      <c r="C7">
        <v>0.5</v>
      </c>
      <c r="O7">
        <v>2.0</v>
      </c>
      <c r="P7">
        <v>2.0</v>
      </c>
    </row>
    <row r="8" ht="12.0" customHeight="1">
      <c r="A8" s="3" t="s">
        <v>27</v>
      </c>
      <c r="O8">
        <v>2.0</v>
      </c>
    </row>
    <row r="9" ht="12.0" customHeight="1">
      <c r="A9" s="3" t="s">
        <v>28</v>
      </c>
      <c r="B9">
        <f>H33</f>
        <v>0</v>
      </c>
      <c r="C9">
        <v>0.5</v>
      </c>
      <c r="O9">
        <v>2.0</v>
      </c>
    </row>
    <row r="10" ht="12.0" customHeight="1">
      <c r="A10" s="22" t="s">
        <v>171</v>
      </c>
    </row>
    <row r="11" ht="12.0" customHeight="1">
      <c r="A11" s="3" t="s">
        <v>30</v>
      </c>
      <c r="O11">
        <v>2.0</v>
      </c>
    </row>
    <row r="12" ht="12.0" customHeight="1">
      <c r="A12" s="7" t="s">
        <v>31</v>
      </c>
      <c r="O12">
        <v>2.0</v>
      </c>
    </row>
    <row r="13" ht="12.0" customHeight="1">
      <c r="A13" s="7" t="s">
        <v>32</v>
      </c>
      <c r="O13">
        <v>2.0</v>
      </c>
    </row>
    <row r="14" ht="12.0" customHeight="1">
      <c r="A14" s="7" t="s">
        <v>33</v>
      </c>
      <c r="O14">
        <v>2.0</v>
      </c>
    </row>
    <row r="15" ht="12.0" customHeight="1">
      <c r="A15" s="3" t="s">
        <v>34</v>
      </c>
      <c r="O15">
        <v>2.0</v>
      </c>
    </row>
    <row r="16" ht="12.0" customHeight="1">
      <c r="A16" s="3" t="s">
        <v>35</v>
      </c>
      <c r="O16">
        <v>2.0</v>
      </c>
    </row>
    <row r="17" ht="12.0" customHeight="1">
      <c r="A17" s="22" t="s">
        <v>36</v>
      </c>
    </row>
    <row r="18" ht="12.0" customHeight="1"/>
    <row r="19" ht="12.0" customHeight="1"/>
    <row r="20" ht="12.0" customHeight="1"/>
    <row r="21" ht="12.0" customHeight="1"/>
    <row r="22" ht="12.0" customHeight="1"/>
    <row r="23" ht="12.0" customHeight="1"/>
    <row r="24" ht="12.0" customHeight="1">
      <c r="B24" t="s">
        <v>199</v>
      </c>
      <c r="E24" t="s">
        <v>172</v>
      </c>
    </row>
    <row r="25" ht="12.0" customHeight="1">
      <c r="B25" t="s">
        <v>174</v>
      </c>
      <c r="C25" t="s">
        <v>175</v>
      </c>
      <c r="D25" t="s">
        <v>176</v>
      </c>
      <c r="E25" t="s">
        <v>174</v>
      </c>
      <c r="F25" t="s">
        <v>175</v>
      </c>
      <c r="G25" t="s">
        <v>176</v>
      </c>
      <c r="H25" t="s">
        <v>177</v>
      </c>
      <c r="I25" t="s">
        <v>178</v>
      </c>
    </row>
    <row r="26" ht="12.0" customHeight="1">
      <c r="A26" s="7" t="s">
        <v>21</v>
      </c>
      <c r="B26">
        <v>0.5</v>
      </c>
      <c r="C26">
        <v>0.5</v>
      </c>
      <c r="D26">
        <f>B26/C26</f>
        <v>1</v>
      </c>
      <c r="H26">
        <f>C26</f>
        <v>0.5</v>
      </c>
    </row>
    <row r="27" ht="12.0" customHeight="1">
      <c r="A27" s="7" t="s">
        <v>22</v>
      </c>
    </row>
    <row r="28" ht="12.0" customHeight="1">
      <c r="A28" s="22" t="s">
        <v>23</v>
      </c>
    </row>
    <row r="29" ht="12.0" customHeight="1">
      <c r="A29" s="25" t="s">
        <v>24</v>
      </c>
      <c r="E29">
        <v>0.5</v>
      </c>
      <c r="F29">
        <v>0.5</v>
      </c>
      <c r="G29">
        <f>E29/F29</f>
        <v>1</v>
      </c>
      <c r="H29">
        <f>F29</f>
        <v>0.5</v>
      </c>
    </row>
    <row r="30" ht="12.0" customHeight="1">
      <c r="A30" s="22" t="s">
        <v>25</v>
      </c>
    </row>
    <row r="31" ht="12.0" customHeight="1">
      <c r="A31" s="25" t="s">
        <v>26</v>
      </c>
      <c r="E31">
        <v>0.0</v>
      </c>
      <c r="F31">
        <v>0.5</v>
      </c>
      <c r="G31">
        <f>E31/F31</f>
        <v>0</v>
      </c>
      <c r="H31">
        <f>G31</f>
        <v>0</v>
      </c>
    </row>
    <row r="32" ht="12.0" customHeight="1">
      <c r="A32" s="3" t="s">
        <v>27</v>
      </c>
    </row>
    <row r="33" ht="12.0" customHeight="1">
      <c r="A33" s="3" t="s">
        <v>28</v>
      </c>
      <c r="B33">
        <v>0.0</v>
      </c>
      <c r="C33">
        <v>0.5</v>
      </c>
      <c r="D33">
        <f>B33/C33</f>
        <v>0</v>
      </c>
      <c r="H33">
        <f>D33</f>
        <v>0</v>
      </c>
    </row>
    <row r="34" ht="12.0" customHeight="1">
      <c r="A34" s="22" t="s">
        <v>171</v>
      </c>
    </row>
    <row r="35" ht="12.0" customHeight="1">
      <c r="A35" s="3" t="s">
        <v>30</v>
      </c>
    </row>
    <row r="36" ht="12.0" customHeight="1">
      <c r="A36" s="7" t="s">
        <v>31</v>
      </c>
    </row>
    <row r="37" ht="12.0" customHeight="1">
      <c r="A37" s="7" t="s">
        <v>32</v>
      </c>
    </row>
    <row r="38" ht="12.0" customHeight="1">
      <c r="A38" s="7" t="s">
        <v>33</v>
      </c>
    </row>
    <row r="39" ht="12.0" customHeight="1">
      <c r="A39" s="3" t="s">
        <v>34</v>
      </c>
    </row>
    <row r="40" ht="12.0" customHeight="1">
      <c r="A40" s="3" t="s">
        <v>35</v>
      </c>
    </row>
    <row r="41" ht="12.0" customHeight="1">
      <c r="A41" s="22" t="s">
        <v>36</v>
      </c>
    </row>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29"/>
    <col customWidth="1" min="2" max="28"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7" t="s">
        <v>21</v>
      </c>
      <c r="B2">
        <f t="shared" ref="B2:B3" si="1">G26</f>
        <v>0</v>
      </c>
      <c r="C2">
        <v>0.2</v>
      </c>
      <c r="F2">
        <v>1.0</v>
      </c>
      <c r="G2">
        <v>1.0</v>
      </c>
      <c r="H2">
        <v>5.0</v>
      </c>
      <c r="I2">
        <v>1.0</v>
      </c>
      <c r="O2">
        <v>2.0</v>
      </c>
      <c r="Z2">
        <v>1.0</v>
      </c>
    </row>
    <row r="3" ht="12.0" customHeight="1">
      <c r="A3" s="7" t="s">
        <v>22</v>
      </c>
      <c r="B3">
        <f t="shared" si="1"/>
        <v>0</v>
      </c>
      <c r="C3">
        <v>0.2</v>
      </c>
      <c r="F3">
        <v>1.0</v>
      </c>
      <c r="H3">
        <v>5.0</v>
      </c>
      <c r="I3">
        <v>1.0</v>
      </c>
      <c r="J3">
        <v>1.0</v>
      </c>
      <c r="O3">
        <v>2.0</v>
      </c>
      <c r="Z3">
        <v>1.0</v>
      </c>
    </row>
    <row r="4" ht="12.0" customHeight="1">
      <c r="A4" s="22" t="s">
        <v>23</v>
      </c>
    </row>
    <row r="5" ht="12.0" customHeight="1">
      <c r="A5" s="7" t="s">
        <v>24</v>
      </c>
      <c r="B5">
        <f>G29</f>
        <v>0</v>
      </c>
      <c r="C5">
        <v>0.2</v>
      </c>
      <c r="F5">
        <v>0.0</v>
      </c>
      <c r="G5">
        <v>4.0</v>
      </c>
      <c r="H5">
        <v>5.0</v>
      </c>
      <c r="I5">
        <v>1.0</v>
      </c>
      <c r="O5">
        <v>2.0</v>
      </c>
      <c r="Z5">
        <v>1.0</v>
      </c>
    </row>
    <row r="6" ht="12.0" customHeight="1">
      <c r="A6" s="22" t="s">
        <v>25</v>
      </c>
    </row>
    <row r="7" ht="12.0" customHeight="1">
      <c r="A7" s="25" t="s">
        <v>26</v>
      </c>
      <c r="O7">
        <v>2.0</v>
      </c>
      <c r="P7">
        <v>2.0</v>
      </c>
    </row>
    <row r="8" ht="12.0" customHeight="1">
      <c r="A8" s="3" t="s">
        <v>27</v>
      </c>
      <c r="B8">
        <f t="shared" ref="B8:B9" si="2">G32</f>
        <v>0.2</v>
      </c>
      <c r="C8">
        <v>0.2</v>
      </c>
      <c r="O8">
        <v>2.0</v>
      </c>
      <c r="Z8">
        <v>1.0</v>
      </c>
      <c r="AA8">
        <v>1.0</v>
      </c>
    </row>
    <row r="9" ht="12.0" customHeight="1">
      <c r="A9" s="3" t="s">
        <v>28</v>
      </c>
      <c r="B9">
        <f t="shared" si="2"/>
        <v>0.2</v>
      </c>
      <c r="C9">
        <v>0.2</v>
      </c>
      <c r="O9">
        <v>2.0</v>
      </c>
      <c r="Z9">
        <v>1.0</v>
      </c>
      <c r="AA9">
        <v>1.0</v>
      </c>
    </row>
    <row r="10" ht="12.0" customHeight="1">
      <c r="A10" s="22" t="s">
        <v>171</v>
      </c>
    </row>
    <row r="11" ht="12.0" customHeight="1">
      <c r="A11" s="3" t="s">
        <v>30</v>
      </c>
      <c r="B11">
        <f t="shared" ref="B11:B13" si="3">G35</f>
        <v>0.2</v>
      </c>
      <c r="C11">
        <v>0.2</v>
      </c>
      <c r="O11">
        <v>2.0</v>
      </c>
      <c r="Z11">
        <v>1.0</v>
      </c>
      <c r="AA11">
        <v>1.0</v>
      </c>
    </row>
    <row r="12" ht="12.0" customHeight="1">
      <c r="A12" s="7" t="s">
        <v>31</v>
      </c>
      <c r="B12">
        <f t="shared" si="3"/>
        <v>0</v>
      </c>
      <c r="C12">
        <v>0.2</v>
      </c>
      <c r="F12">
        <v>1.0</v>
      </c>
      <c r="H12">
        <v>5.0</v>
      </c>
      <c r="I12">
        <v>1.0</v>
      </c>
      <c r="J12">
        <v>1.0</v>
      </c>
      <c r="O12">
        <v>2.0</v>
      </c>
      <c r="Z12">
        <v>1.0</v>
      </c>
    </row>
    <row r="13" ht="12.0" customHeight="1">
      <c r="A13" s="7" t="s">
        <v>32</v>
      </c>
      <c r="B13">
        <f t="shared" si="3"/>
        <v>0</v>
      </c>
      <c r="C13">
        <v>0.2</v>
      </c>
      <c r="F13">
        <v>1.0</v>
      </c>
      <c r="H13">
        <v>5.0</v>
      </c>
      <c r="I13">
        <v>1.0</v>
      </c>
      <c r="O13">
        <v>2.0</v>
      </c>
      <c r="Z13">
        <v>1.0</v>
      </c>
    </row>
    <row r="14" ht="12.0" customHeight="1">
      <c r="A14" s="35" t="s">
        <v>33</v>
      </c>
      <c r="O14">
        <v>2.0</v>
      </c>
      <c r="P14">
        <v>2.0</v>
      </c>
    </row>
    <row r="15" ht="12.0" customHeight="1">
      <c r="A15" s="3" t="s">
        <v>34</v>
      </c>
      <c r="B15">
        <f t="shared" ref="B15:B16" si="4">G39</f>
        <v>0.2</v>
      </c>
      <c r="C15">
        <v>0.2</v>
      </c>
      <c r="O15">
        <v>2.0</v>
      </c>
      <c r="Z15">
        <v>1.0</v>
      </c>
      <c r="AA15">
        <v>1.0</v>
      </c>
    </row>
    <row r="16" ht="12.0" customHeight="1">
      <c r="A16" s="3" t="s">
        <v>35</v>
      </c>
      <c r="B16">
        <f t="shared" si="4"/>
        <v>0.2</v>
      </c>
      <c r="C16">
        <v>0.2</v>
      </c>
      <c r="O16">
        <v>2.0</v>
      </c>
      <c r="Z16">
        <v>1.0</v>
      </c>
      <c r="AA16">
        <v>1.0</v>
      </c>
    </row>
    <row r="17" ht="12.0" customHeight="1">
      <c r="A17" s="22" t="s">
        <v>36</v>
      </c>
    </row>
    <row r="18" ht="12.0" customHeight="1"/>
    <row r="19" ht="12.0" customHeight="1"/>
    <row r="20" ht="12.0" customHeight="1"/>
    <row r="21" ht="12.0" customHeight="1"/>
    <row r="22" ht="12.0" customHeight="1"/>
    <row r="23" ht="12.0" customHeight="1"/>
    <row r="24" ht="12.0" customHeight="1">
      <c r="B24" t="s">
        <v>199</v>
      </c>
      <c r="E24" t="s">
        <v>172</v>
      </c>
      <c r="P24" t="s">
        <v>211</v>
      </c>
    </row>
    <row r="25" ht="12.0" customHeight="1">
      <c r="B25" t="s">
        <v>174</v>
      </c>
      <c r="C25" t="s">
        <v>175</v>
      </c>
      <c r="D25" t="s">
        <v>176</v>
      </c>
      <c r="E25" t="s">
        <v>174</v>
      </c>
      <c r="F25" t="s">
        <v>175</v>
      </c>
      <c r="G25" t="s">
        <v>176</v>
      </c>
      <c r="H25" t="s">
        <v>177</v>
      </c>
      <c r="I25" t="s">
        <v>178</v>
      </c>
      <c r="P25" s="27" t="s">
        <v>182</v>
      </c>
      <c r="Q25" s="27" t="s">
        <v>188</v>
      </c>
    </row>
    <row r="26" ht="12.0" customHeight="1">
      <c r="A26" s="7" t="s">
        <v>21</v>
      </c>
      <c r="E26">
        <v>0.0</v>
      </c>
      <c r="F26">
        <v>5.0</v>
      </c>
      <c r="G26">
        <f t="shared" ref="G26:G27" si="5">E26/F26</f>
        <v>0</v>
      </c>
      <c r="O26" s="27" t="s">
        <v>182</v>
      </c>
      <c r="P26" s="36"/>
      <c r="Q26" s="36">
        <v>1.0</v>
      </c>
    </row>
    <row r="27" ht="12.0" customHeight="1">
      <c r="A27" s="7" t="s">
        <v>22</v>
      </c>
      <c r="E27">
        <v>0.0</v>
      </c>
      <c r="F27">
        <v>5.0</v>
      </c>
      <c r="G27">
        <f t="shared" si="5"/>
        <v>0</v>
      </c>
      <c r="O27" s="27" t="s">
        <v>186</v>
      </c>
      <c r="P27" s="36"/>
      <c r="Q27" s="36">
        <v>1.0</v>
      </c>
    </row>
    <row r="28" ht="12.0" customHeight="1">
      <c r="A28" s="22" t="s">
        <v>23</v>
      </c>
      <c r="O28" s="37" t="s">
        <v>187</v>
      </c>
      <c r="P28" s="36"/>
      <c r="Q28" s="36"/>
    </row>
    <row r="29" ht="12.0" customHeight="1">
      <c r="A29" s="7" t="s">
        <v>24</v>
      </c>
      <c r="E29">
        <v>0.0</v>
      </c>
      <c r="F29">
        <v>5.0</v>
      </c>
      <c r="G29">
        <f>E29/F29</f>
        <v>0</v>
      </c>
      <c r="O29" s="27" t="s">
        <v>188</v>
      </c>
      <c r="P29" s="36">
        <v>1.0</v>
      </c>
      <c r="Q29" s="36"/>
    </row>
    <row r="30" ht="12.0" customHeight="1">
      <c r="A30" s="22" t="s">
        <v>25</v>
      </c>
      <c r="O30" s="37" t="s">
        <v>189</v>
      </c>
      <c r="P30" s="36"/>
      <c r="Q30" s="36"/>
    </row>
    <row r="31" ht="12.0" customHeight="1">
      <c r="A31" s="25" t="s">
        <v>26</v>
      </c>
      <c r="O31" s="37" t="s">
        <v>190</v>
      </c>
      <c r="P31" s="36"/>
      <c r="Q31" s="36"/>
    </row>
    <row r="32" ht="12.0" customHeight="1">
      <c r="A32" s="3" t="s">
        <v>27</v>
      </c>
      <c r="E32">
        <v>1.0</v>
      </c>
      <c r="F32">
        <v>5.0</v>
      </c>
      <c r="G32">
        <f t="shared" ref="G32:G33" si="6">E32/F32</f>
        <v>0.2</v>
      </c>
      <c r="O32" s="26" t="s">
        <v>191</v>
      </c>
      <c r="P32" s="36"/>
      <c r="Q32" s="36"/>
    </row>
    <row r="33" ht="12.0" customHeight="1">
      <c r="A33" s="3" t="s">
        <v>28</v>
      </c>
      <c r="E33">
        <v>1.0</v>
      </c>
      <c r="F33">
        <v>5.0</v>
      </c>
      <c r="G33">
        <f t="shared" si="6"/>
        <v>0.2</v>
      </c>
      <c r="O33" s="26" t="s">
        <v>192</v>
      </c>
      <c r="P33" s="36"/>
      <c r="Q33" s="36"/>
    </row>
    <row r="34" ht="12.0" customHeight="1">
      <c r="A34" s="22" t="s">
        <v>171</v>
      </c>
      <c r="O34" s="37" t="s">
        <v>193</v>
      </c>
      <c r="P34" s="36"/>
      <c r="Q34" s="36"/>
    </row>
    <row r="35" ht="12.0" customHeight="1">
      <c r="A35" s="3" t="s">
        <v>30</v>
      </c>
      <c r="E35">
        <v>1.0</v>
      </c>
      <c r="F35">
        <v>5.0</v>
      </c>
      <c r="G35">
        <f t="shared" ref="G35:G37" si="7">E35/F35</f>
        <v>0.2</v>
      </c>
      <c r="O35" s="26" t="s">
        <v>183</v>
      </c>
      <c r="P35" s="36"/>
      <c r="Q35" s="36"/>
    </row>
    <row r="36" ht="12.0" customHeight="1">
      <c r="A36" s="7" t="s">
        <v>31</v>
      </c>
      <c r="E36">
        <v>0.0</v>
      </c>
      <c r="F36">
        <v>5.0</v>
      </c>
      <c r="G36">
        <f t="shared" si="7"/>
        <v>0</v>
      </c>
      <c r="O36" s="27" t="s">
        <v>185</v>
      </c>
      <c r="P36" s="36"/>
      <c r="Q36" s="36">
        <v>1.0</v>
      </c>
    </row>
    <row r="37" ht="12.0" customHeight="1">
      <c r="A37" s="7" t="s">
        <v>32</v>
      </c>
      <c r="E37">
        <v>0.0</v>
      </c>
      <c r="F37">
        <v>5.0</v>
      </c>
      <c r="G37">
        <f t="shared" si="7"/>
        <v>0</v>
      </c>
      <c r="O37" s="27" t="s">
        <v>194</v>
      </c>
      <c r="P37" s="36"/>
      <c r="Q37" s="36">
        <v>1.0</v>
      </c>
    </row>
    <row r="38" ht="12.0" customHeight="1">
      <c r="A38" s="35" t="s">
        <v>33</v>
      </c>
      <c r="O38" s="37" t="s">
        <v>195</v>
      </c>
      <c r="P38" s="37"/>
      <c r="Q38" s="37"/>
      <c r="S38" t="s">
        <v>212</v>
      </c>
    </row>
    <row r="39" ht="12.0" customHeight="1">
      <c r="A39" s="3" t="s">
        <v>34</v>
      </c>
      <c r="E39">
        <v>1.0</v>
      </c>
      <c r="F39">
        <v>5.0</v>
      </c>
      <c r="G39">
        <f t="shared" ref="G39:G40" si="8">E39/F39</f>
        <v>0.2</v>
      </c>
      <c r="O39" s="26" t="s">
        <v>196</v>
      </c>
      <c r="P39" s="36"/>
      <c r="Q39" s="36"/>
    </row>
    <row r="40" ht="12.0" customHeight="1">
      <c r="A40" s="3" t="s">
        <v>35</v>
      </c>
      <c r="E40">
        <v>1.0</v>
      </c>
      <c r="F40">
        <v>5.0</v>
      </c>
      <c r="G40">
        <f t="shared" si="8"/>
        <v>0.2</v>
      </c>
      <c r="O40" s="26" t="s">
        <v>184</v>
      </c>
      <c r="P40" s="36"/>
      <c r="Q40" s="36"/>
    </row>
    <row r="41" ht="12.0" customHeight="1">
      <c r="A41" s="22" t="s">
        <v>36</v>
      </c>
      <c r="O41" s="37" t="s">
        <v>197</v>
      </c>
      <c r="P41" s="36"/>
      <c r="Q41" s="36"/>
    </row>
    <row r="42" ht="12.0" customHeight="1">
      <c r="P42">
        <f t="shared" ref="P42:Q42" si="9">SUM(P26:P41)</f>
        <v>1</v>
      </c>
      <c r="Q42">
        <f t="shared" si="9"/>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8"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3" t="s">
        <v>21</v>
      </c>
      <c r="B2">
        <f t="shared" ref="B2:B3" si="1">D26</f>
        <v>0.2</v>
      </c>
      <c r="C2">
        <v>0.2</v>
      </c>
      <c r="D2" t="str">
        <f t="shared" ref="D2:D3" si="2">I26</f>
        <v/>
      </c>
      <c r="O2">
        <v>2.0</v>
      </c>
      <c r="X2">
        <v>1.0</v>
      </c>
      <c r="Y2">
        <v>1.0</v>
      </c>
    </row>
    <row r="3" ht="12.0" customHeight="1">
      <c r="A3" s="7" t="s">
        <v>22</v>
      </c>
      <c r="B3">
        <f t="shared" si="1"/>
        <v>0</v>
      </c>
      <c r="C3">
        <v>0.2</v>
      </c>
      <c r="D3" t="str">
        <f t="shared" si="2"/>
        <v/>
      </c>
      <c r="O3">
        <v>2.0</v>
      </c>
      <c r="X3">
        <v>1.0</v>
      </c>
    </row>
    <row r="4" ht="12.0" customHeight="1">
      <c r="A4" s="35" t="s">
        <v>23</v>
      </c>
    </row>
    <row r="5" ht="12.0" customHeight="1">
      <c r="A5" s="7" t="s">
        <v>24</v>
      </c>
      <c r="B5">
        <f>D29</f>
        <v>0</v>
      </c>
      <c r="C5">
        <v>0.2</v>
      </c>
      <c r="D5">
        <f>I29</f>
        <v>1</v>
      </c>
      <c r="O5">
        <v>2.0</v>
      </c>
      <c r="X5">
        <v>1.0</v>
      </c>
    </row>
    <row r="6" ht="12.0" customHeight="1">
      <c r="A6" s="35" t="s">
        <v>25</v>
      </c>
    </row>
    <row r="7" ht="12.0" customHeight="1">
      <c r="A7" s="25" t="s">
        <v>26</v>
      </c>
      <c r="B7">
        <f>G31</f>
        <v>0.5</v>
      </c>
      <c r="C7">
        <v>0.5</v>
      </c>
      <c r="O7">
        <v>2.0</v>
      </c>
      <c r="P7">
        <v>2.0</v>
      </c>
    </row>
    <row r="8" ht="12.0" customHeight="1">
      <c r="A8" s="7" t="s">
        <v>27</v>
      </c>
      <c r="B8">
        <f t="shared" ref="B8:B16" si="3">D32</f>
        <v>0</v>
      </c>
      <c r="C8">
        <v>0.2</v>
      </c>
      <c r="D8" t="str">
        <f t="shared" ref="D8:D16" si="4">I32</f>
        <v/>
      </c>
      <c r="O8">
        <v>2.0</v>
      </c>
      <c r="X8">
        <v>1.0</v>
      </c>
    </row>
    <row r="9" ht="12.0" customHeight="1">
      <c r="A9" s="7" t="s">
        <v>28</v>
      </c>
      <c r="B9">
        <f t="shared" si="3"/>
        <v>0</v>
      </c>
      <c r="C9">
        <v>0.2</v>
      </c>
      <c r="D9" t="str">
        <f t="shared" si="4"/>
        <v/>
      </c>
      <c r="O9">
        <v>2.0</v>
      </c>
      <c r="X9">
        <v>1.0</v>
      </c>
    </row>
    <row r="10" ht="12.0" customHeight="1">
      <c r="A10" s="3" t="s">
        <v>171</v>
      </c>
      <c r="B10">
        <f t="shared" si="3"/>
        <v>0.2</v>
      </c>
      <c r="C10">
        <v>0.2</v>
      </c>
      <c r="D10" t="str">
        <f t="shared" si="4"/>
        <v/>
      </c>
      <c r="G10">
        <v>5.0</v>
      </c>
      <c r="H10">
        <v>5.0</v>
      </c>
      <c r="I10">
        <v>1.0</v>
      </c>
      <c r="O10">
        <v>2.0</v>
      </c>
      <c r="X10">
        <v>1.0</v>
      </c>
      <c r="Y10">
        <v>1.0</v>
      </c>
    </row>
    <row r="11" ht="12.0" customHeight="1">
      <c r="A11" s="7" t="s">
        <v>30</v>
      </c>
      <c r="B11">
        <f t="shared" si="3"/>
        <v>0</v>
      </c>
      <c r="C11">
        <v>0.2</v>
      </c>
      <c r="D11" t="str">
        <f t="shared" si="4"/>
        <v/>
      </c>
      <c r="O11">
        <v>2.0</v>
      </c>
      <c r="X11">
        <v>1.0</v>
      </c>
    </row>
    <row r="12" ht="12.0" customHeight="1">
      <c r="A12" s="7" t="s">
        <v>31</v>
      </c>
      <c r="B12">
        <f t="shared" si="3"/>
        <v>0</v>
      </c>
      <c r="C12">
        <v>0.2</v>
      </c>
      <c r="D12" t="str">
        <f t="shared" si="4"/>
        <v/>
      </c>
      <c r="O12">
        <v>2.0</v>
      </c>
      <c r="X12">
        <v>1.0</v>
      </c>
    </row>
    <row r="13" ht="12.0" customHeight="1">
      <c r="A13" s="3" t="s">
        <v>32</v>
      </c>
      <c r="B13">
        <f t="shared" si="3"/>
        <v>0.2</v>
      </c>
      <c r="C13">
        <v>0.2</v>
      </c>
      <c r="D13" t="str">
        <f t="shared" si="4"/>
        <v/>
      </c>
      <c r="O13">
        <v>2.0</v>
      </c>
      <c r="X13">
        <v>1.0</v>
      </c>
      <c r="Y13">
        <v>1.0</v>
      </c>
    </row>
    <row r="14" ht="12.0" customHeight="1">
      <c r="A14" s="7" t="s">
        <v>33</v>
      </c>
      <c r="B14">
        <f t="shared" si="3"/>
        <v>0</v>
      </c>
      <c r="C14">
        <v>0.2</v>
      </c>
      <c r="D14">
        <f t="shared" si="4"/>
        <v>1</v>
      </c>
      <c r="O14">
        <v>2.0</v>
      </c>
      <c r="X14">
        <v>1.0</v>
      </c>
    </row>
    <row r="15" ht="12.0" customHeight="1">
      <c r="A15" s="3" t="s">
        <v>34</v>
      </c>
      <c r="B15">
        <f t="shared" si="3"/>
        <v>0.2</v>
      </c>
      <c r="C15">
        <v>0.2</v>
      </c>
      <c r="D15" t="str">
        <f t="shared" si="4"/>
        <v/>
      </c>
      <c r="O15">
        <v>2.0</v>
      </c>
      <c r="X15">
        <v>1.0</v>
      </c>
      <c r="Y15">
        <v>1.0</v>
      </c>
    </row>
    <row r="16" ht="12.0" customHeight="1">
      <c r="A16" s="3" t="s">
        <v>35</v>
      </c>
      <c r="B16">
        <f t="shared" si="3"/>
        <v>0.2</v>
      </c>
      <c r="C16">
        <v>0.2</v>
      </c>
      <c r="D16" t="str">
        <f t="shared" si="4"/>
        <v/>
      </c>
      <c r="O16">
        <v>2.0</v>
      </c>
      <c r="X16">
        <v>1.0</v>
      </c>
      <c r="Y16">
        <v>1.0</v>
      </c>
    </row>
    <row r="17" ht="12.0" customHeight="1">
      <c r="A17" s="25" t="s">
        <v>36</v>
      </c>
      <c r="B17">
        <f>G41</f>
        <v>0</v>
      </c>
      <c r="C17">
        <v>0.5</v>
      </c>
      <c r="O17">
        <v>2.0</v>
      </c>
      <c r="P17">
        <v>2.0</v>
      </c>
    </row>
    <row r="18" ht="12.0" customHeight="1"/>
    <row r="19" ht="12.0" customHeight="1"/>
    <row r="20" ht="12.0" customHeight="1"/>
    <row r="21" ht="12.0" customHeight="1"/>
    <row r="22" ht="12.0" customHeight="1"/>
    <row r="23" ht="12.0" customHeight="1"/>
    <row r="24" ht="12.0" customHeight="1">
      <c r="B24" t="s">
        <v>199</v>
      </c>
      <c r="E24" t="s">
        <v>202</v>
      </c>
      <c r="P24" t="s">
        <v>213</v>
      </c>
    </row>
    <row r="25" ht="12.0" customHeight="1">
      <c r="B25" t="s">
        <v>174</v>
      </c>
      <c r="C25" t="s">
        <v>175</v>
      </c>
      <c r="D25" t="s">
        <v>176</v>
      </c>
      <c r="E25" t="s">
        <v>174</v>
      </c>
      <c r="F25" t="s">
        <v>175</v>
      </c>
      <c r="G25" t="s">
        <v>176</v>
      </c>
      <c r="H25" t="s">
        <v>177</v>
      </c>
      <c r="I25" t="s">
        <v>178</v>
      </c>
      <c r="P25" s="37"/>
      <c r="Q25" s="26" t="s">
        <v>193</v>
      </c>
    </row>
    <row r="26" ht="12.0" customHeight="1">
      <c r="A26" s="3" t="s">
        <v>21</v>
      </c>
      <c r="B26">
        <v>1.0</v>
      </c>
      <c r="C26">
        <v>5.0</v>
      </c>
      <c r="D26">
        <f t="shared" ref="D26:D27" si="5">B26/C26</f>
        <v>0.2</v>
      </c>
      <c r="O26" s="26" t="s">
        <v>182</v>
      </c>
      <c r="P26" s="36"/>
      <c r="Q26" s="36"/>
    </row>
    <row r="27" ht="12.0" customHeight="1">
      <c r="A27" s="7" t="s">
        <v>22</v>
      </c>
      <c r="B27">
        <v>0.0</v>
      </c>
      <c r="C27">
        <v>5.0</v>
      </c>
      <c r="D27">
        <f t="shared" si="5"/>
        <v>0</v>
      </c>
      <c r="O27" s="27" t="s">
        <v>186</v>
      </c>
      <c r="P27" s="36"/>
      <c r="Q27" s="36"/>
    </row>
    <row r="28" ht="12.0" customHeight="1">
      <c r="A28" s="35" t="s">
        <v>23</v>
      </c>
      <c r="O28" s="37" t="s">
        <v>187</v>
      </c>
      <c r="P28" s="36"/>
      <c r="Q28" s="36"/>
    </row>
    <row r="29" ht="12.0" customHeight="1">
      <c r="A29" s="7" t="s">
        <v>24</v>
      </c>
      <c r="B29" s="35"/>
      <c r="C29">
        <v>5.0</v>
      </c>
      <c r="D29">
        <f>B29/C29</f>
        <v>0</v>
      </c>
      <c r="I29">
        <v>1.0</v>
      </c>
      <c r="O29" s="27" t="s">
        <v>188</v>
      </c>
      <c r="P29" s="36"/>
      <c r="Q29" s="36"/>
    </row>
    <row r="30" ht="12.0" customHeight="1">
      <c r="A30" s="35" t="s">
        <v>25</v>
      </c>
      <c r="O30" s="37" t="s">
        <v>189</v>
      </c>
      <c r="P30" s="36"/>
      <c r="Q30" s="36"/>
    </row>
    <row r="31" ht="12.0" customHeight="1">
      <c r="A31" s="25" t="s">
        <v>26</v>
      </c>
      <c r="E31">
        <v>1.0</v>
      </c>
      <c r="F31">
        <v>2.0</v>
      </c>
      <c r="G31">
        <f>E31/F31</f>
        <v>0.5</v>
      </c>
      <c r="O31" s="37" t="s">
        <v>190</v>
      </c>
      <c r="P31" s="36"/>
      <c r="Q31" s="36"/>
    </row>
    <row r="32" ht="12.0" customHeight="1">
      <c r="A32" s="7" t="s">
        <v>27</v>
      </c>
      <c r="B32">
        <v>0.0</v>
      </c>
      <c r="C32">
        <v>5.0</v>
      </c>
      <c r="D32">
        <f t="shared" ref="D32:D40" si="6">B32/C32</f>
        <v>0</v>
      </c>
      <c r="O32" s="27" t="s">
        <v>191</v>
      </c>
      <c r="P32" s="36"/>
      <c r="Q32" s="36"/>
    </row>
    <row r="33" ht="12.0" customHeight="1">
      <c r="A33" s="7" t="s">
        <v>28</v>
      </c>
      <c r="B33">
        <v>0.0</v>
      </c>
      <c r="C33">
        <v>5.0</v>
      </c>
      <c r="D33">
        <f t="shared" si="6"/>
        <v>0</v>
      </c>
      <c r="O33" s="27" t="s">
        <v>192</v>
      </c>
      <c r="P33" s="36"/>
      <c r="Q33" s="36"/>
    </row>
    <row r="34" ht="12.0" customHeight="1">
      <c r="A34" s="3" t="s">
        <v>171</v>
      </c>
      <c r="B34">
        <v>1.0</v>
      </c>
      <c r="C34">
        <v>5.0</v>
      </c>
      <c r="D34">
        <f t="shared" si="6"/>
        <v>0.2</v>
      </c>
      <c r="O34" s="26" t="s">
        <v>193</v>
      </c>
      <c r="P34" s="36"/>
      <c r="Q34" s="36">
        <v>5.0</v>
      </c>
    </row>
    <row r="35" ht="12.0" customHeight="1">
      <c r="A35" s="7" t="s">
        <v>30</v>
      </c>
      <c r="B35">
        <v>0.0</v>
      </c>
      <c r="C35">
        <v>5.0</v>
      </c>
      <c r="D35">
        <f t="shared" si="6"/>
        <v>0</v>
      </c>
      <c r="O35" s="27" t="s">
        <v>183</v>
      </c>
      <c r="P35" s="36"/>
      <c r="Q35" s="36"/>
    </row>
    <row r="36" ht="12.0" customHeight="1">
      <c r="A36" s="7" t="s">
        <v>31</v>
      </c>
      <c r="B36">
        <v>0.0</v>
      </c>
      <c r="C36">
        <v>5.0</v>
      </c>
      <c r="D36">
        <f t="shared" si="6"/>
        <v>0</v>
      </c>
      <c r="O36" s="27" t="s">
        <v>185</v>
      </c>
      <c r="P36" s="36"/>
      <c r="Q36" s="36"/>
    </row>
    <row r="37" ht="12.0" customHeight="1">
      <c r="A37" s="3" t="s">
        <v>32</v>
      </c>
      <c r="B37">
        <v>1.0</v>
      </c>
      <c r="C37">
        <v>5.0</v>
      </c>
      <c r="D37">
        <f t="shared" si="6"/>
        <v>0.2</v>
      </c>
      <c r="O37" s="26" t="s">
        <v>194</v>
      </c>
      <c r="P37" s="36"/>
      <c r="Q37" s="36"/>
    </row>
    <row r="38" ht="12.0" customHeight="1">
      <c r="A38" s="7" t="s">
        <v>33</v>
      </c>
      <c r="B38" s="35"/>
      <c r="C38">
        <v>5.0</v>
      </c>
      <c r="D38">
        <f t="shared" si="6"/>
        <v>0</v>
      </c>
      <c r="I38">
        <v>1.0</v>
      </c>
      <c r="O38" s="27" t="s">
        <v>195</v>
      </c>
      <c r="P38" s="36"/>
      <c r="Q38" s="36"/>
    </row>
    <row r="39" ht="12.0" customHeight="1">
      <c r="A39" s="3" t="s">
        <v>34</v>
      </c>
      <c r="B39">
        <v>1.0</v>
      </c>
      <c r="C39">
        <v>5.0</v>
      </c>
      <c r="D39">
        <f t="shared" si="6"/>
        <v>0.2</v>
      </c>
      <c r="O39" s="26" t="s">
        <v>196</v>
      </c>
      <c r="P39" s="36"/>
      <c r="Q39" s="36"/>
    </row>
    <row r="40" ht="12.0" customHeight="1">
      <c r="A40" s="3" t="s">
        <v>35</v>
      </c>
      <c r="B40">
        <v>1.0</v>
      </c>
      <c r="C40">
        <v>5.0</v>
      </c>
      <c r="D40">
        <f t="shared" si="6"/>
        <v>0.2</v>
      </c>
      <c r="O40" s="26" t="s">
        <v>184</v>
      </c>
      <c r="P40" s="36"/>
      <c r="Q40" s="36"/>
    </row>
    <row r="41" ht="12.0" customHeight="1">
      <c r="A41" s="25" t="s">
        <v>36</v>
      </c>
      <c r="E41">
        <v>0.0</v>
      </c>
      <c r="F41">
        <v>2.0</v>
      </c>
      <c r="G41">
        <f>E41/F41</f>
        <v>0</v>
      </c>
      <c r="O41" s="37" t="s">
        <v>197</v>
      </c>
      <c r="P41" s="36"/>
      <c r="Q41" s="36"/>
    </row>
    <row r="42" ht="12.0" customHeight="1">
      <c r="P42">
        <f t="shared" ref="P42:Q42" si="7">SUM(P26:P41)</f>
        <v>0</v>
      </c>
      <c r="Q42">
        <f t="shared" si="7"/>
        <v>5</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8"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3" t="s">
        <v>21</v>
      </c>
      <c r="B2">
        <f t="shared" ref="B2:B3" si="1">G26</f>
        <v>0</v>
      </c>
      <c r="C2">
        <f t="shared" ref="C2:C3" si="2">1/4</f>
        <v>0.25</v>
      </c>
      <c r="D2" t="str">
        <f t="shared" ref="D2:D3" si="3">I26</f>
        <v/>
      </c>
      <c r="F2">
        <v>1.0</v>
      </c>
      <c r="H2">
        <v>6.0</v>
      </c>
      <c r="I2">
        <v>1.0</v>
      </c>
      <c r="J2">
        <v>1.0</v>
      </c>
      <c r="O2">
        <v>2.0</v>
      </c>
      <c r="Z2">
        <v>1.0</v>
      </c>
    </row>
    <row r="3" ht="12.0" customHeight="1">
      <c r="A3" s="7" t="s">
        <v>22</v>
      </c>
      <c r="B3">
        <f t="shared" si="1"/>
        <v>0</v>
      </c>
      <c r="C3">
        <f t="shared" si="2"/>
        <v>0.25</v>
      </c>
      <c r="D3">
        <f t="shared" si="3"/>
        <v>1</v>
      </c>
      <c r="O3">
        <v>2.0</v>
      </c>
      <c r="Z3">
        <v>1.0</v>
      </c>
    </row>
    <row r="4" ht="12.0" customHeight="1">
      <c r="A4" s="35" t="s">
        <v>23</v>
      </c>
    </row>
    <row r="5" ht="12.0" customHeight="1">
      <c r="A5" s="7" t="s">
        <v>24</v>
      </c>
      <c r="B5">
        <f>G29</f>
        <v>0.25</v>
      </c>
      <c r="C5">
        <f>1/4</f>
        <v>0.25</v>
      </c>
      <c r="D5" t="str">
        <f>I29</f>
        <v/>
      </c>
      <c r="O5">
        <v>2.0</v>
      </c>
      <c r="Z5">
        <v>1.0</v>
      </c>
      <c r="AA5">
        <v>1.0</v>
      </c>
    </row>
    <row r="6" ht="12.0" customHeight="1">
      <c r="A6" s="35" t="s">
        <v>25</v>
      </c>
    </row>
    <row r="7" ht="12.0" customHeight="1">
      <c r="A7" s="3" t="s">
        <v>26</v>
      </c>
      <c r="B7">
        <f t="shared" ref="B7:B16" si="4">G31</f>
        <v>0</v>
      </c>
      <c r="C7">
        <f t="shared" ref="C7:C16" si="5">1/4</f>
        <v>0.25</v>
      </c>
      <c r="D7" t="str">
        <f t="shared" ref="D7:D16" si="6">I31</f>
        <v/>
      </c>
      <c r="F7">
        <v>0.0</v>
      </c>
      <c r="G7">
        <v>3.0</v>
      </c>
      <c r="H7">
        <v>6.0</v>
      </c>
      <c r="I7">
        <v>1.0</v>
      </c>
      <c r="O7">
        <v>2.0</v>
      </c>
      <c r="Z7">
        <v>1.0</v>
      </c>
    </row>
    <row r="8" ht="12.0" customHeight="1">
      <c r="A8" s="7" t="s">
        <v>27</v>
      </c>
      <c r="B8">
        <f t="shared" si="4"/>
        <v>0</v>
      </c>
      <c r="C8">
        <f t="shared" si="5"/>
        <v>0.25</v>
      </c>
      <c r="D8">
        <f t="shared" si="6"/>
        <v>1</v>
      </c>
      <c r="O8">
        <v>2.0</v>
      </c>
      <c r="Z8">
        <v>1.0</v>
      </c>
    </row>
    <row r="9" ht="12.0" customHeight="1">
      <c r="A9" s="7" t="s">
        <v>28</v>
      </c>
      <c r="B9">
        <f t="shared" si="4"/>
        <v>0.25</v>
      </c>
      <c r="C9">
        <f t="shared" si="5"/>
        <v>0.25</v>
      </c>
      <c r="D9" t="str">
        <f t="shared" si="6"/>
        <v/>
      </c>
      <c r="O9">
        <v>2.0</v>
      </c>
      <c r="Z9">
        <v>1.0</v>
      </c>
      <c r="AA9">
        <v>1.0</v>
      </c>
    </row>
    <row r="10" ht="12.0" customHeight="1">
      <c r="A10" s="3" t="s">
        <v>171</v>
      </c>
      <c r="B10">
        <f t="shared" si="4"/>
        <v>0</v>
      </c>
      <c r="C10">
        <f t="shared" si="5"/>
        <v>0.25</v>
      </c>
      <c r="D10" t="str">
        <f t="shared" si="6"/>
        <v/>
      </c>
      <c r="F10">
        <v>0.0</v>
      </c>
      <c r="G10">
        <v>1.0</v>
      </c>
      <c r="H10">
        <v>6.0</v>
      </c>
      <c r="I10">
        <v>1.0</v>
      </c>
      <c r="O10">
        <v>2.0</v>
      </c>
      <c r="Z10">
        <v>1.0</v>
      </c>
    </row>
    <row r="11" ht="12.0" customHeight="1">
      <c r="A11" s="7" t="s">
        <v>30</v>
      </c>
      <c r="B11">
        <f t="shared" si="4"/>
        <v>0.25</v>
      </c>
      <c r="C11">
        <f t="shared" si="5"/>
        <v>0.25</v>
      </c>
      <c r="D11" t="str">
        <f t="shared" si="6"/>
        <v/>
      </c>
      <c r="O11">
        <v>2.0</v>
      </c>
      <c r="Z11">
        <v>1.0</v>
      </c>
      <c r="AA11">
        <v>1.0</v>
      </c>
    </row>
    <row r="12" ht="12.0" customHeight="1">
      <c r="A12" s="7" t="s">
        <v>31</v>
      </c>
      <c r="B12">
        <f t="shared" si="4"/>
        <v>0</v>
      </c>
      <c r="C12">
        <f t="shared" si="5"/>
        <v>0.25</v>
      </c>
      <c r="D12">
        <f t="shared" si="6"/>
        <v>1</v>
      </c>
      <c r="O12">
        <v>2.0</v>
      </c>
      <c r="Z12">
        <v>1.0</v>
      </c>
    </row>
    <row r="13" ht="12.0" customHeight="1">
      <c r="A13" s="3" t="s">
        <v>32</v>
      </c>
      <c r="B13">
        <f t="shared" si="4"/>
        <v>0</v>
      </c>
      <c r="C13">
        <f t="shared" si="5"/>
        <v>0.25</v>
      </c>
      <c r="D13">
        <f t="shared" si="6"/>
        <v>1</v>
      </c>
      <c r="F13">
        <v>1.0</v>
      </c>
      <c r="H13">
        <v>6.0</v>
      </c>
      <c r="I13">
        <v>1.0</v>
      </c>
      <c r="J13">
        <v>1.0</v>
      </c>
      <c r="O13">
        <v>2.0</v>
      </c>
      <c r="Z13">
        <v>1.0</v>
      </c>
    </row>
    <row r="14" ht="12.0" customHeight="1">
      <c r="A14" s="7" t="s">
        <v>33</v>
      </c>
      <c r="B14">
        <f t="shared" si="4"/>
        <v>0.25</v>
      </c>
      <c r="C14">
        <f t="shared" si="5"/>
        <v>0.25</v>
      </c>
      <c r="D14" t="str">
        <f t="shared" si="6"/>
        <v/>
      </c>
      <c r="O14">
        <v>2.0</v>
      </c>
      <c r="Z14">
        <v>1.0</v>
      </c>
      <c r="AA14">
        <v>1.0</v>
      </c>
    </row>
    <row r="15" ht="12.0" customHeight="1">
      <c r="A15" s="3" t="s">
        <v>34</v>
      </c>
      <c r="B15">
        <f t="shared" si="4"/>
        <v>0</v>
      </c>
      <c r="C15">
        <f t="shared" si="5"/>
        <v>0.25</v>
      </c>
      <c r="D15">
        <f t="shared" si="6"/>
        <v>1</v>
      </c>
      <c r="F15">
        <v>0.0</v>
      </c>
      <c r="H15">
        <v>6.0</v>
      </c>
      <c r="I15">
        <v>1.0</v>
      </c>
      <c r="J15">
        <v>1.0</v>
      </c>
      <c r="O15">
        <v>2.0</v>
      </c>
      <c r="Z15">
        <v>1.0</v>
      </c>
    </row>
    <row r="16" ht="12.0" customHeight="1">
      <c r="A16" s="3" t="s">
        <v>35</v>
      </c>
      <c r="B16">
        <f t="shared" si="4"/>
        <v>0</v>
      </c>
      <c r="C16">
        <f t="shared" si="5"/>
        <v>0.25</v>
      </c>
      <c r="D16" t="str">
        <f t="shared" si="6"/>
        <v/>
      </c>
      <c r="F16">
        <v>1.0</v>
      </c>
      <c r="G16">
        <v>2.0</v>
      </c>
      <c r="H16">
        <v>6.0</v>
      </c>
      <c r="I16">
        <v>1.0</v>
      </c>
      <c r="O16">
        <v>2.0</v>
      </c>
      <c r="Z16">
        <v>1.0</v>
      </c>
    </row>
    <row r="17" ht="12.0" customHeight="1">
      <c r="A17" s="25" t="s">
        <v>36</v>
      </c>
      <c r="O17">
        <v>2.0</v>
      </c>
      <c r="P17">
        <v>2.0</v>
      </c>
    </row>
    <row r="18" ht="12.0" customHeight="1">
      <c r="F18" t="s">
        <v>214</v>
      </c>
    </row>
    <row r="19" ht="12.0" customHeight="1"/>
    <row r="20" ht="12.0" customHeight="1"/>
    <row r="21" ht="12.0" customHeight="1"/>
    <row r="22" ht="12.0" customHeight="1"/>
    <row r="23" ht="12.0" customHeight="1"/>
    <row r="24" ht="12.0" customHeight="1">
      <c r="B24" t="s">
        <v>199</v>
      </c>
      <c r="E24" t="s">
        <v>172</v>
      </c>
      <c r="P24" t="s">
        <v>215</v>
      </c>
    </row>
    <row r="25" ht="12.0" customHeight="1">
      <c r="B25" t="s">
        <v>174</v>
      </c>
      <c r="C25" t="s">
        <v>175</v>
      </c>
      <c r="D25" t="s">
        <v>176</v>
      </c>
      <c r="E25" t="s">
        <v>174</v>
      </c>
      <c r="F25" t="s">
        <v>175</v>
      </c>
      <c r="G25" t="s">
        <v>176</v>
      </c>
      <c r="H25" t="s">
        <v>177</v>
      </c>
      <c r="I25" t="s">
        <v>178</v>
      </c>
      <c r="P25" s="26" t="s">
        <v>193</v>
      </c>
      <c r="Q25" s="26" t="s">
        <v>184</v>
      </c>
      <c r="R25" s="26" t="s">
        <v>190</v>
      </c>
    </row>
    <row r="26" ht="12.0" customHeight="1">
      <c r="A26" s="3" t="s">
        <v>21</v>
      </c>
      <c r="E26">
        <v>0.0</v>
      </c>
      <c r="F26">
        <v>4.0</v>
      </c>
      <c r="G26">
        <f t="shared" ref="G26:G27" si="7">E26/F26</f>
        <v>0</v>
      </c>
      <c r="O26" s="26" t="s">
        <v>182</v>
      </c>
      <c r="P26" s="36"/>
      <c r="Q26" s="36"/>
      <c r="R26" s="36">
        <v>1.0</v>
      </c>
    </row>
    <row r="27" ht="12.0" customHeight="1">
      <c r="A27" s="7" t="s">
        <v>22</v>
      </c>
      <c r="E27" s="35"/>
      <c r="F27">
        <v>4.0</v>
      </c>
      <c r="G27">
        <f t="shared" si="7"/>
        <v>0</v>
      </c>
      <c r="I27">
        <v>1.0</v>
      </c>
      <c r="O27" s="27" t="s">
        <v>186</v>
      </c>
      <c r="P27" s="36"/>
      <c r="Q27" s="36"/>
      <c r="R27" s="36"/>
    </row>
    <row r="28" ht="12.0" customHeight="1">
      <c r="A28" s="35" t="s">
        <v>23</v>
      </c>
      <c r="O28" s="37" t="s">
        <v>187</v>
      </c>
      <c r="P28" s="36"/>
      <c r="Q28" s="36"/>
      <c r="R28" s="36"/>
    </row>
    <row r="29" ht="12.0" customHeight="1">
      <c r="A29" s="7" t="s">
        <v>24</v>
      </c>
      <c r="E29">
        <v>1.0</v>
      </c>
      <c r="F29">
        <v>4.0</v>
      </c>
      <c r="G29">
        <f>E29/F29</f>
        <v>0.25</v>
      </c>
      <c r="O29" s="27" t="s">
        <v>188</v>
      </c>
      <c r="P29" s="36"/>
      <c r="Q29" s="36"/>
      <c r="R29" s="36"/>
    </row>
    <row r="30" ht="12.0" customHeight="1">
      <c r="A30" s="35" t="s">
        <v>25</v>
      </c>
      <c r="O30" s="37" t="s">
        <v>189</v>
      </c>
      <c r="P30" s="36"/>
      <c r="Q30" s="36"/>
      <c r="R30" s="36"/>
    </row>
    <row r="31" ht="12.0" customHeight="1">
      <c r="A31" s="3" t="s">
        <v>26</v>
      </c>
      <c r="E31">
        <v>0.0</v>
      </c>
      <c r="F31">
        <v>4.0</v>
      </c>
      <c r="G31">
        <f t="shared" ref="G31:G40" si="8">E31/F31</f>
        <v>0</v>
      </c>
      <c r="O31" s="26" t="s">
        <v>190</v>
      </c>
      <c r="P31" s="36"/>
      <c r="Q31" s="36">
        <v>1.0</v>
      </c>
      <c r="R31" s="36"/>
    </row>
    <row r="32" ht="12.0" customHeight="1">
      <c r="A32" s="7" t="s">
        <v>27</v>
      </c>
      <c r="E32" s="35"/>
      <c r="F32">
        <v>4.0</v>
      </c>
      <c r="G32">
        <f t="shared" si="8"/>
        <v>0</v>
      </c>
      <c r="I32">
        <v>1.0</v>
      </c>
      <c r="O32" s="27" t="s">
        <v>191</v>
      </c>
      <c r="P32" s="36"/>
      <c r="Q32" s="36"/>
      <c r="R32" s="36"/>
    </row>
    <row r="33" ht="12.0" customHeight="1">
      <c r="A33" s="7" t="s">
        <v>28</v>
      </c>
      <c r="E33">
        <v>1.0</v>
      </c>
      <c r="F33">
        <v>4.0</v>
      </c>
      <c r="G33">
        <f t="shared" si="8"/>
        <v>0.25</v>
      </c>
      <c r="O33" s="27" t="s">
        <v>192</v>
      </c>
      <c r="P33" s="36"/>
      <c r="Q33" s="36"/>
      <c r="R33" s="36"/>
    </row>
    <row r="34" ht="12.0" customHeight="1">
      <c r="A34" s="3" t="s">
        <v>171</v>
      </c>
      <c r="E34">
        <v>0.0</v>
      </c>
      <c r="F34">
        <v>4.0</v>
      </c>
      <c r="G34">
        <f t="shared" si="8"/>
        <v>0</v>
      </c>
      <c r="O34" s="26" t="s">
        <v>193</v>
      </c>
      <c r="P34" s="36"/>
      <c r="Q34" s="36">
        <v>1.0</v>
      </c>
      <c r="R34" s="36"/>
    </row>
    <row r="35" ht="12.0" customHeight="1">
      <c r="A35" s="7" t="s">
        <v>30</v>
      </c>
      <c r="E35">
        <v>1.0</v>
      </c>
      <c r="F35">
        <v>4.0</v>
      </c>
      <c r="G35">
        <f t="shared" si="8"/>
        <v>0.25</v>
      </c>
      <c r="O35" s="27" t="s">
        <v>183</v>
      </c>
      <c r="P35" s="36"/>
      <c r="Q35" s="36"/>
      <c r="R35" s="36"/>
    </row>
    <row r="36" ht="12.0" customHeight="1">
      <c r="A36" s="7" t="s">
        <v>31</v>
      </c>
      <c r="E36" s="35"/>
      <c r="F36">
        <v>4.0</v>
      </c>
      <c r="G36">
        <f t="shared" si="8"/>
        <v>0</v>
      </c>
      <c r="I36">
        <v>1.0</v>
      </c>
      <c r="O36" s="27" t="s">
        <v>185</v>
      </c>
      <c r="P36" s="36"/>
      <c r="Q36" s="36"/>
      <c r="R36" s="36"/>
    </row>
    <row r="37" ht="12.0" customHeight="1">
      <c r="A37" s="3" t="s">
        <v>32</v>
      </c>
      <c r="E37" s="35"/>
      <c r="F37">
        <v>4.0</v>
      </c>
      <c r="G37">
        <f t="shared" si="8"/>
        <v>0</v>
      </c>
      <c r="I37">
        <v>1.0</v>
      </c>
      <c r="O37" s="26" t="s">
        <v>194</v>
      </c>
      <c r="P37" s="36"/>
      <c r="Q37" s="36"/>
      <c r="R37" s="36">
        <v>1.0</v>
      </c>
    </row>
    <row r="38" ht="12.0" customHeight="1">
      <c r="A38" s="7" t="s">
        <v>33</v>
      </c>
      <c r="E38">
        <v>1.0</v>
      </c>
      <c r="F38">
        <v>4.0</v>
      </c>
      <c r="G38">
        <f t="shared" si="8"/>
        <v>0.25</v>
      </c>
      <c r="O38" s="27" t="s">
        <v>195</v>
      </c>
      <c r="P38" s="36"/>
      <c r="Q38" s="36"/>
      <c r="R38" s="36"/>
    </row>
    <row r="39" ht="12.0" customHeight="1">
      <c r="A39" s="3" t="s">
        <v>34</v>
      </c>
      <c r="E39" s="35"/>
      <c r="F39">
        <v>4.0</v>
      </c>
      <c r="G39">
        <f t="shared" si="8"/>
        <v>0</v>
      </c>
      <c r="I39">
        <v>1.0</v>
      </c>
      <c r="O39" s="26" t="s">
        <v>196</v>
      </c>
      <c r="P39" s="36">
        <v>1.0</v>
      </c>
      <c r="Q39" s="36"/>
      <c r="R39" s="36"/>
    </row>
    <row r="40" ht="12.0" customHeight="1">
      <c r="A40" s="3" t="s">
        <v>35</v>
      </c>
      <c r="E40">
        <v>0.0</v>
      </c>
      <c r="F40">
        <v>4.0</v>
      </c>
      <c r="G40">
        <f t="shared" si="8"/>
        <v>0</v>
      </c>
      <c r="O40" s="26" t="s">
        <v>184</v>
      </c>
      <c r="P40" s="36"/>
      <c r="Q40" s="36"/>
      <c r="R40" s="36">
        <v>1.0</v>
      </c>
    </row>
    <row r="41" ht="12.0" customHeight="1">
      <c r="A41" s="25" t="s">
        <v>36</v>
      </c>
      <c r="O41" s="37" t="s">
        <v>197</v>
      </c>
      <c r="P41" s="36"/>
      <c r="Q41" s="36"/>
      <c r="R41" s="36"/>
    </row>
    <row r="42" ht="12.0" customHeight="1">
      <c r="P42">
        <f t="shared" ref="P42:R42" si="9">SUM(P26:P41)</f>
        <v>1</v>
      </c>
      <c r="Q42">
        <f t="shared" si="9"/>
        <v>2</v>
      </c>
      <c r="R42">
        <f t="shared" si="9"/>
        <v>3</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8"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3" t="s">
        <v>21</v>
      </c>
      <c r="B2">
        <f t="shared" ref="B2:B3" si="1">H26</f>
        <v>0</v>
      </c>
      <c r="C2">
        <f t="shared" ref="C2:C3" si="2">1/6</f>
        <v>0.1666666667</v>
      </c>
      <c r="D2" t="str">
        <f t="shared" ref="D2:D3" si="3">I26</f>
        <v/>
      </c>
      <c r="O2">
        <v>2.0</v>
      </c>
      <c r="X2">
        <v>1.0</v>
      </c>
    </row>
    <row r="3" ht="12.0" customHeight="1">
      <c r="A3" s="7" t="s">
        <v>22</v>
      </c>
      <c r="B3">
        <f t="shared" si="1"/>
        <v>0.1666666667</v>
      </c>
      <c r="C3">
        <f t="shared" si="2"/>
        <v>0.1666666667</v>
      </c>
      <c r="D3" t="str">
        <f t="shared" si="3"/>
        <v/>
      </c>
      <c r="O3">
        <v>2.0</v>
      </c>
      <c r="X3">
        <v>1.0</v>
      </c>
      <c r="Y3">
        <v>1.0</v>
      </c>
    </row>
    <row r="4" ht="12.0" customHeight="1">
      <c r="A4" s="35" t="s">
        <v>23</v>
      </c>
    </row>
    <row r="5" ht="12.0" customHeight="1">
      <c r="A5" s="7" t="s">
        <v>24</v>
      </c>
      <c r="B5">
        <f t="shared" ref="B5:B17" si="4">H29</f>
        <v>0.1666666667</v>
      </c>
      <c r="C5">
        <f>1/6</f>
        <v>0.1666666667</v>
      </c>
      <c r="D5" t="str">
        <f t="shared" ref="D5:D17" si="5">I29</f>
        <v/>
      </c>
      <c r="O5">
        <v>2.0</v>
      </c>
      <c r="X5">
        <v>1.0</v>
      </c>
      <c r="Y5">
        <v>1.0</v>
      </c>
    </row>
    <row r="6" ht="12.0" customHeight="1">
      <c r="A6" s="25" t="s">
        <v>25</v>
      </c>
      <c r="B6">
        <f t="shared" si="4"/>
        <v>0</v>
      </c>
      <c r="C6">
        <f>1/2</f>
        <v>0.5</v>
      </c>
      <c r="D6" t="str">
        <f t="shared" si="5"/>
        <v/>
      </c>
      <c r="O6">
        <v>2.0</v>
      </c>
      <c r="P6">
        <v>2.0</v>
      </c>
    </row>
    <row r="7" ht="12.0" customHeight="1">
      <c r="A7" s="3" t="s">
        <v>26</v>
      </c>
      <c r="B7">
        <f t="shared" si="4"/>
        <v>0</v>
      </c>
      <c r="C7">
        <f t="shared" ref="C7:C16" si="6">1/6</f>
        <v>0.1666666667</v>
      </c>
      <c r="D7" t="str">
        <f t="shared" si="5"/>
        <v/>
      </c>
      <c r="O7">
        <v>2.0</v>
      </c>
      <c r="X7">
        <v>1.0</v>
      </c>
    </row>
    <row r="8" ht="12.0" customHeight="1">
      <c r="A8" s="7" t="s">
        <v>27</v>
      </c>
      <c r="B8">
        <f t="shared" si="4"/>
        <v>0.1666666667</v>
      </c>
      <c r="C8">
        <f t="shared" si="6"/>
        <v>0.1666666667</v>
      </c>
      <c r="D8" t="str">
        <f t="shared" si="5"/>
        <v/>
      </c>
      <c r="O8">
        <v>2.0</v>
      </c>
      <c r="X8">
        <v>1.0</v>
      </c>
      <c r="Y8">
        <v>1.0</v>
      </c>
    </row>
    <row r="9" ht="12.0" customHeight="1">
      <c r="A9" s="7" t="s">
        <v>28</v>
      </c>
      <c r="B9">
        <f t="shared" si="4"/>
        <v>0.1666666667</v>
      </c>
      <c r="C9">
        <f t="shared" si="6"/>
        <v>0.1666666667</v>
      </c>
      <c r="D9" t="str">
        <f t="shared" si="5"/>
        <v/>
      </c>
      <c r="O9">
        <v>2.0</v>
      </c>
      <c r="X9">
        <v>1.0</v>
      </c>
      <c r="Y9">
        <v>1.0</v>
      </c>
    </row>
    <row r="10" ht="12.0" customHeight="1">
      <c r="A10" s="3" t="s">
        <v>171</v>
      </c>
      <c r="B10">
        <f t="shared" si="4"/>
        <v>0</v>
      </c>
      <c r="C10">
        <f t="shared" si="6"/>
        <v>0.1666666667</v>
      </c>
      <c r="D10" t="str">
        <f t="shared" si="5"/>
        <v/>
      </c>
      <c r="O10">
        <v>2.0</v>
      </c>
      <c r="X10">
        <v>1.0</v>
      </c>
    </row>
    <row r="11" ht="12.0" customHeight="1">
      <c r="A11" s="7" t="s">
        <v>30</v>
      </c>
      <c r="B11">
        <f t="shared" si="4"/>
        <v>0.1666666667</v>
      </c>
      <c r="C11">
        <f t="shared" si="6"/>
        <v>0.1666666667</v>
      </c>
      <c r="D11" t="str">
        <f t="shared" si="5"/>
        <v/>
      </c>
      <c r="O11">
        <v>2.0</v>
      </c>
      <c r="X11">
        <v>1.0</v>
      </c>
      <c r="Y11">
        <v>1.0</v>
      </c>
    </row>
    <row r="12" ht="12.0" customHeight="1">
      <c r="A12" s="7" t="s">
        <v>31</v>
      </c>
      <c r="B12">
        <f t="shared" si="4"/>
        <v>0</v>
      </c>
      <c r="C12">
        <f t="shared" si="6"/>
        <v>0.1666666667</v>
      </c>
      <c r="D12">
        <f t="shared" si="5"/>
        <v>1</v>
      </c>
      <c r="O12">
        <v>2.0</v>
      </c>
      <c r="X12">
        <v>1.0</v>
      </c>
    </row>
    <row r="13" ht="12.0" customHeight="1">
      <c r="A13" s="3" t="s">
        <v>32</v>
      </c>
      <c r="B13">
        <f t="shared" si="4"/>
        <v>0</v>
      </c>
      <c r="C13">
        <f t="shared" si="6"/>
        <v>0.1666666667</v>
      </c>
      <c r="D13" t="str">
        <f t="shared" si="5"/>
        <v/>
      </c>
      <c r="O13">
        <v>2.0</v>
      </c>
      <c r="X13">
        <v>1.0</v>
      </c>
    </row>
    <row r="14" ht="12.0" customHeight="1">
      <c r="A14" s="7" t="s">
        <v>33</v>
      </c>
      <c r="B14">
        <f t="shared" si="4"/>
        <v>0.1666666667</v>
      </c>
      <c r="C14">
        <f t="shared" si="6"/>
        <v>0.1666666667</v>
      </c>
      <c r="D14" t="str">
        <f t="shared" si="5"/>
        <v/>
      </c>
      <c r="O14">
        <v>2.0</v>
      </c>
      <c r="X14">
        <v>1.0</v>
      </c>
      <c r="Y14">
        <v>1.0</v>
      </c>
    </row>
    <row r="15" ht="12.0" customHeight="1">
      <c r="A15" s="3" t="s">
        <v>34</v>
      </c>
      <c r="B15">
        <f t="shared" si="4"/>
        <v>0</v>
      </c>
      <c r="C15">
        <f t="shared" si="6"/>
        <v>0.1666666667</v>
      </c>
      <c r="D15" t="str">
        <f t="shared" si="5"/>
        <v/>
      </c>
      <c r="O15">
        <v>2.0</v>
      </c>
      <c r="X15">
        <v>1.0</v>
      </c>
    </row>
    <row r="16" ht="12.0" customHeight="1">
      <c r="A16" s="3" t="s">
        <v>35</v>
      </c>
      <c r="B16">
        <f t="shared" si="4"/>
        <v>0</v>
      </c>
      <c r="C16">
        <f t="shared" si="6"/>
        <v>0.1666666667</v>
      </c>
      <c r="D16" t="str">
        <f t="shared" si="5"/>
        <v/>
      </c>
      <c r="O16">
        <v>2.0</v>
      </c>
      <c r="X16">
        <v>1.0</v>
      </c>
    </row>
    <row r="17" ht="12.0" customHeight="1">
      <c r="A17" s="25" t="s">
        <v>36</v>
      </c>
      <c r="B17">
        <f t="shared" si="4"/>
        <v>0.5</v>
      </c>
      <c r="C17">
        <f>1/2</f>
        <v>0.5</v>
      </c>
      <c r="D17" t="str">
        <f t="shared" si="5"/>
        <v/>
      </c>
      <c r="O17">
        <v>2.0</v>
      </c>
      <c r="P17">
        <v>2.0</v>
      </c>
    </row>
    <row r="18" ht="12.0" customHeight="1"/>
    <row r="19" ht="12.0" customHeight="1"/>
    <row r="20" ht="12.0" customHeight="1"/>
    <row r="21" ht="12.0" customHeight="1"/>
    <row r="22" ht="12.0" customHeight="1"/>
    <row r="23" ht="12.0" customHeight="1"/>
    <row r="24" ht="12.0" customHeight="1">
      <c r="B24" t="s">
        <v>199</v>
      </c>
      <c r="E24" t="s">
        <v>173</v>
      </c>
    </row>
    <row r="25" ht="12.0" customHeight="1">
      <c r="B25" t="s">
        <v>174</v>
      </c>
      <c r="C25" t="s">
        <v>175</v>
      </c>
      <c r="D25" t="s">
        <v>176</v>
      </c>
      <c r="E25" t="s">
        <v>174</v>
      </c>
      <c r="F25" t="s">
        <v>175</v>
      </c>
      <c r="G25" t="s">
        <v>176</v>
      </c>
      <c r="H25" t="s">
        <v>177</v>
      </c>
      <c r="I25" t="s">
        <v>178</v>
      </c>
    </row>
    <row r="26" ht="12.0" customHeight="1">
      <c r="A26" s="3" t="s">
        <v>21</v>
      </c>
      <c r="B26">
        <v>0.0</v>
      </c>
      <c r="C26">
        <v>6.0</v>
      </c>
      <c r="D26">
        <f t="shared" ref="D26:D27" si="7">B26/C26</f>
        <v>0</v>
      </c>
      <c r="H26">
        <f t="shared" ref="H26:H27" si="8">D26</f>
        <v>0</v>
      </c>
    </row>
    <row r="27" ht="12.0" customHeight="1">
      <c r="A27" s="7" t="s">
        <v>22</v>
      </c>
      <c r="B27">
        <v>1.0</v>
      </c>
      <c r="C27">
        <v>6.0</v>
      </c>
      <c r="D27">
        <f t="shared" si="7"/>
        <v>0.1666666667</v>
      </c>
      <c r="H27">
        <f t="shared" si="8"/>
        <v>0.1666666667</v>
      </c>
    </row>
    <row r="28" ht="12.0" customHeight="1">
      <c r="A28" s="35" t="s">
        <v>23</v>
      </c>
    </row>
    <row r="29" ht="12.0" customHeight="1">
      <c r="A29" s="7" t="s">
        <v>24</v>
      </c>
      <c r="B29">
        <v>1.0</v>
      </c>
      <c r="C29">
        <v>6.0</v>
      </c>
      <c r="D29">
        <f>B29/C29</f>
        <v>0.1666666667</v>
      </c>
      <c r="H29">
        <f>D29</f>
        <v>0.1666666667</v>
      </c>
    </row>
    <row r="30" ht="12.0" customHeight="1">
      <c r="A30" s="25" t="s">
        <v>25</v>
      </c>
      <c r="E30">
        <v>0.0</v>
      </c>
      <c r="F30">
        <v>2.0</v>
      </c>
      <c r="G30">
        <f>E30/F30</f>
        <v>0</v>
      </c>
      <c r="H30">
        <f>G30</f>
        <v>0</v>
      </c>
    </row>
    <row r="31" ht="12.0" customHeight="1">
      <c r="A31" s="3" t="s">
        <v>26</v>
      </c>
      <c r="B31">
        <v>0.0</v>
      </c>
      <c r="C31">
        <v>6.0</v>
      </c>
      <c r="D31">
        <f t="shared" ref="D31:D40" si="9">B31/C31</f>
        <v>0</v>
      </c>
      <c r="H31">
        <f t="shared" ref="H31:H40" si="10">D31</f>
        <v>0</v>
      </c>
    </row>
    <row r="32" ht="12.0" customHeight="1">
      <c r="A32" s="7" t="s">
        <v>27</v>
      </c>
      <c r="B32">
        <v>1.0</v>
      </c>
      <c r="C32">
        <v>6.0</v>
      </c>
      <c r="D32">
        <f t="shared" si="9"/>
        <v>0.1666666667</v>
      </c>
      <c r="H32">
        <f t="shared" si="10"/>
        <v>0.1666666667</v>
      </c>
    </row>
    <row r="33" ht="12.0" customHeight="1">
      <c r="A33" s="7" t="s">
        <v>28</v>
      </c>
      <c r="B33">
        <v>1.0</v>
      </c>
      <c r="C33">
        <v>6.0</v>
      </c>
      <c r="D33">
        <f t="shared" si="9"/>
        <v>0.1666666667</v>
      </c>
      <c r="H33">
        <f t="shared" si="10"/>
        <v>0.1666666667</v>
      </c>
    </row>
    <row r="34" ht="12.0" customHeight="1">
      <c r="A34" s="3" t="s">
        <v>171</v>
      </c>
      <c r="B34">
        <v>0.0</v>
      </c>
      <c r="C34">
        <v>6.0</v>
      </c>
      <c r="D34">
        <f t="shared" si="9"/>
        <v>0</v>
      </c>
      <c r="H34">
        <f t="shared" si="10"/>
        <v>0</v>
      </c>
    </row>
    <row r="35" ht="12.0" customHeight="1">
      <c r="A35" s="7" t="s">
        <v>30</v>
      </c>
      <c r="B35">
        <v>1.0</v>
      </c>
      <c r="C35">
        <v>6.0</v>
      </c>
      <c r="D35">
        <f t="shared" si="9"/>
        <v>0.1666666667</v>
      </c>
      <c r="H35">
        <f t="shared" si="10"/>
        <v>0.1666666667</v>
      </c>
    </row>
    <row r="36" ht="12.0" customHeight="1">
      <c r="A36" s="7" t="s">
        <v>31</v>
      </c>
      <c r="B36" s="38"/>
      <c r="C36">
        <v>6.0</v>
      </c>
      <c r="D36">
        <f t="shared" si="9"/>
        <v>0</v>
      </c>
      <c r="H36">
        <f t="shared" si="10"/>
        <v>0</v>
      </c>
      <c r="I36">
        <v>1.0</v>
      </c>
    </row>
    <row r="37" ht="12.0" customHeight="1">
      <c r="A37" s="3" t="s">
        <v>32</v>
      </c>
      <c r="B37">
        <v>0.0</v>
      </c>
      <c r="C37">
        <v>6.0</v>
      </c>
      <c r="D37">
        <f t="shared" si="9"/>
        <v>0</v>
      </c>
      <c r="H37">
        <f t="shared" si="10"/>
        <v>0</v>
      </c>
    </row>
    <row r="38" ht="12.0" customHeight="1">
      <c r="A38" s="7" t="s">
        <v>33</v>
      </c>
      <c r="B38">
        <v>1.0</v>
      </c>
      <c r="C38">
        <v>6.0</v>
      </c>
      <c r="D38">
        <f t="shared" si="9"/>
        <v>0.1666666667</v>
      </c>
      <c r="H38">
        <f t="shared" si="10"/>
        <v>0.1666666667</v>
      </c>
    </row>
    <row r="39" ht="12.0" customHeight="1">
      <c r="A39" s="3" t="s">
        <v>34</v>
      </c>
      <c r="B39">
        <v>0.0</v>
      </c>
      <c r="C39">
        <v>6.0</v>
      </c>
      <c r="D39">
        <f t="shared" si="9"/>
        <v>0</v>
      </c>
      <c r="H39">
        <f t="shared" si="10"/>
        <v>0</v>
      </c>
    </row>
    <row r="40" ht="12.0" customHeight="1">
      <c r="A40" s="3" t="s">
        <v>35</v>
      </c>
      <c r="B40">
        <v>0.0</v>
      </c>
      <c r="C40">
        <v>6.0</v>
      </c>
      <c r="D40">
        <f t="shared" si="9"/>
        <v>0</v>
      </c>
      <c r="H40">
        <f t="shared" si="10"/>
        <v>0</v>
      </c>
    </row>
    <row r="41" ht="12.0" customHeight="1">
      <c r="A41" s="25" t="s">
        <v>36</v>
      </c>
      <c r="E41">
        <v>1.0</v>
      </c>
      <c r="F41">
        <v>2.0</v>
      </c>
      <c r="G41">
        <f>E41/F41</f>
        <v>0.5</v>
      </c>
      <c r="H41">
        <f>G41</f>
        <v>0.5</v>
      </c>
    </row>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7" width="6.0"/>
  </cols>
  <sheetData>
    <row r="1" ht="12.0" customHeight="1">
      <c r="B1" t="s">
        <v>1</v>
      </c>
      <c r="C1" t="s">
        <v>38</v>
      </c>
      <c r="D1" t="s">
        <v>4</v>
      </c>
      <c r="F1" t="s">
        <v>5</v>
      </c>
      <c r="G1" t="s">
        <v>6</v>
      </c>
      <c r="H1" t="s">
        <v>7</v>
      </c>
      <c r="I1" t="s">
        <v>8</v>
      </c>
      <c r="J1" t="s">
        <v>10</v>
      </c>
      <c r="L1" t="s">
        <v>11</v>
      </c>
      <c r="M1" t="s">
        <v>164</v>
      </c>
      <c r="O1" t="s">
        <v>165</v>
      </c>
      <c r="P1" t="s">
        <v>166</v>
      </c>
      <c r="S1" t="s">
        <v>15</v>
      </c>
      <c r="T1" t="s">
        <v>16</v>
      </c>
      <c r="U1" t="s">
        <v>17</v>
      </c>
      <c r="V1" t="s">
        <v>18</v>
      </c>
      <c r="X1" t="s">
        <v>167</v>
      </c>
      <c r="Y1" t="s">
        <v>168</v>
      </c>
      <c r="Z1" t="s">
        <v>169</v>
      </c>
      <c r="AA1" t="s">
        <v>170</v>
      </c>
    </row>
    <row r="2" ht="12.0" customHeight="1">
      <c r="A2" s="24" t="s">
        <v>21</v>
      </c>
      <c r="L2">
        <v>6.0</v>
      </c>
      <c r="M2">
        <v>7.0</v>
      </c>
      <c r="O2">
        <v>1.0</v>
      </c>
    </row>
    <row r="3" ht="12.0" customHeight="1">
      <c r="A3" s="24" t="s">
        <v>22</v>
      </c>
      <c r="L3">
        <v>0.0</v>
      </c>
      <c r="M3">
        <v>7.0</v>
      </c>
      <c r="O3">
        <v>1.0</v>
      </c>
    </row>
    <row r="4" ht="12.0" customHeight="1">
      <c r="A4" s="22" t="s">
        <v>23</v>
      </c>
    </row>
    <row r="5" ht="12.0" customHeight="1">
      <c r="A5" s="22" t="s">
        <v>24</v>
      </c>
    </row>
    <row r="6" ht="12.0" customHeight="1">
      <c r="A6" s="22" t="s">
        <v>25</v>
      </c>
    </row>
    <row r="7" ht="12.0" customHeight="1">
      <c r="A7" s="22" t="s">
        <v>26</v>
      </c>
    </row>
    <row r="8" ht="12.0" customHeight="1">
      <c r="A8" s="25" t="s">
        <v>27</v>
      </c>
    </row>
    <row r="9" ht="12.0" customHeight="1">
      <c r="A9" s="22" t="s">
        <v>28</v>
      </c>
    </row>
    <row r="10" ht="12.0" customHeight="1">
      <c r="A10" s="22" t="s">
        <v>171</v>
      </c>
    </row>
    <row r="11" ht="12.0" customHeight="1">
      <c r="A11" s="25" t="s">
        <v>30</v>
      </c>
    </row>
    <row r="12" ht="12.0" customHeight="1">
      <c r="A12" s="24" t="s">
        <v>31</v>
      </c>
    </row>
    <row r="13" ht="12.0" customHeight="1">
      <c r="A13" s="22" t="s">
        <v>32</v>
      </c>
    </row>
    <row r="14" ht="12.0" customHeight="1">
      <c r="A14" s="22" t="s">
        <v>33</v>
      </c>
    </row>
    <row r="15" ht="12.0" customHeight="1">
      <c r="A15" s="24" t="s">
        <v>34</v>
      </c>
    </row>
    <row r="16" ht="12.0" customHeight="1">
      <c r="A16" s="24" t="s">
        <v>35</v>
      </c>
      <c r="L16">
        <v>1.0</v>
      </c>
      <c r="O16">
        <v>1.0</v>
      </c>
    </row>
    <row r="17" ht="12.0" customHeight="1">
      <c r="A17" s="22" t="s">
        <v>36</v>
      </c>
    </row>
    <row r="18" ht="12.0" customHeight="1"/>
    <row r="19" ht="12.0" customHeight="1"/>
    <row r="20" ht="12.0" customHeight="1"/>
    <row r="21" ht="12.0" customHeight="1"/>
    <row r="22" ht="12.0" customHeight="1"/>
    <row r="23" ht="12.0" customHeight="1"/>
    <row r="24" ht="12.0" customHeight="1">
      <c r="A24" s="1"/>
      <c r="B24" s="1" t="s">
        <v>172</v>
      </c>
      <c r="C24" s="1"/>
      <c r="D24" s="1"/>
      <c r="E24" s="1" t="s">
        <v>173</v>
      </c>
      <c r="F24" s="1"/>
      <c r="G24" s="1"/>
      <c r="K24" s="1"/>
    </row>
    <row r="25" ht="12.0" customHeight="1">
      <c r="A25" s="1"/>
      <c r="B25" s="1" t="s">
        <v>174</v>
      </c>
      <c r="C25" s="1" t="s">
        <v>175</v>
      </c>
      <c r="D25" s="1" t="s">
        <v>176</v>
      </c>
      <c r="E25" s="1" t="s">
        <v>174</v>
      </c>
      <c r="F25" s="1" t="s">
        <v>175</v>
      </c>
      <c r="G25" s="1" t="s">
        <v>176</v>
      </c>
      <c r="H25" s="1" t="s">
        <v>177</v>
      </c>
      <c r="I25" s="1" t="s">
        <v>178</v>
      </c>
    </row>
    <row r="26" ht="12.0" customHeight="1">
      <c r="A26" s="24" t="s">
        <v>21</v>
      </c>
    </row>
    <row r="27" ht="12.0" customHeight="1">
      <c r="A27" s="24" t="s">
        <v>22</v>
      </c>
    </row>
    <row r="28" ht="12.0" customHeight="1">
      <c r="A28" s="22" t="s">
        <v>23</v>
      </c>
    </row>
    <row r="29" ht="12.0" customHeight="1">
      <c r="A29" s="22" t="s">
        <v>24</v>
      </c>
    </row>
    <row r="30" ht="12.0" customHeight="1">
      <c r="A30" s="22" t="s">
        <v>25</v>
      </c>
    </row>
    <row r="31" ht="12.0" customHeight="1">
      <c r="A31" s="22" t="s">
        <v>26</v>
      </c>
    </row>
    <row r="32" ht="12.0" customHeight="1">
      <c r="A32" s="25" t="s">
        <v>27</v>
      </c>
    </row>
    <row r="33" ht="12.0" customHeight="1">
      <c r="A33" s="22" t="s">
        <v>28</v>
      </c>
    </row>
    <row r="34" ht="12.0" customHeight="1">
      <c r="A34" s="22" t="s">
        <v>171</v>
      </c>
    </row>
    <row r="35" ht="12.0" customHeight="1">
      <c r="A35" s="25" t="s">
        <v>30</v>
      </c>
    </row>
    <row r="36" ht="12.0" customHeight="1">
      <c r="A36" s="24" t="s">
        <v>31</v>
      </c>
    </row>
    <row r="37" ht="12.0" customHeight="1">
      <c r="A37" s="22" t="s">
        <v>32</v>
      </c>
    </row>
    <row r="38" ht="12.0" customHeight="1">
      <c r="A38" s="22" t="s">
        <v>33</v>
      </c>
    </row>
    <row r="39" ht="12.0" customHeight="1">
      <c r="A39" s="24" t="s">
        <v>34</v>
      </c>
    </row>
    <row r="40" ht="12.0" customHeight="1">
      <c r="A40" s="24" t="s">
        <v>35</v>
      </c>
    </row>
    <row r="41" ht="12.0" customHeight="1">
      <c r="A41" s="22" t="s">
        <v>36</v>
      </c>
    </row>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7.71"/>
    <col customWidth="1" min="2" max="28"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3" t="s">
        <v>21</v>
      </c>
      <c r="B2">
        <f t="shared" ref="B2:B3" si="1">G26</f>
        <v>0</v>
      </c>
      <c r="C2">
        <f t="shared" ref="C2:C3" si="2">1/7</f>
        <v>0.1428571429</v>
      </c>
      <c r="F2">
        <v>1.0</v>
      </c>
      <c r="G2">
        <v>1.0</v>
      </c>
      <c r="H2">
        <v>7.0</v>
      </c>
      <c r="I2">
        <v>1.0</v>
      </c>
      <c r="O2">
        <v>2.0</v>
      </c>
      <c r="Z2">
        <v>1.0</v>
      </c>
    </row>
    <row r="3" ht="12.0" customHeight="1">
      <c r="A3" s="7" t="s">
        <v>22</v>
      </c>
      <c r="B3">
        <f t="shared" si="1"/>
        <v>0.1428571429</v>
      </c>
      <c r="C3">
        <f t="shared" si="2"/>
        <v>0.1428571429</v>
      </c>
      <c r="O3">
        <v>2.0</v>
      </c>
      <c r="Z3">
        <v>1.0</v>
      </c>
      <c r="AA3">
        <v>1.0</v>
      </c>
    </row>
    <row r="4" ht="12.0" customHeight="1">
      <c r="A4" s="22" t="s">
        <v>23</v>
      </c>
    </row>
    <row r="5" ht="12.0" customHeight="1">
      <c r="A5" s="7" t="s">
        <v>24</v>
      </c>
      <c r="B5">
        <f>G29</f>
        <v>0.1428571429</v>
      </c>
      <c r="C5">
        <f>1/7</f>
        <v>0.1428571429</v>
      </c>
      <c r="O5">
        <v>2.0</v>
      </c>
      <c r="Z5">
        <v>1.0</v>
      </c>
      <c r="AA5">
        <v>1.0</v>
      </c>
    </row>
    <row r="6" ht="12.0" customHeight="1">
      <c r="A6" s="25" t="s">
        <v>25</v>
      </c>
      <c r="O6">
        <v>2.0</v>
      </c>
      <c r="P6">
        <v>2.0</v>
      </c>
    </row>
    <row r="7" ht="12.0" customHeight="1">
      <c r="A7" s="3" t="s">
        <v>26</v>
      </c>
      <c r="B7">
        <f t="shared" ref="B7:B17" si="3">G31</f>
        <v>0</v>
      </c>
      <c r="C7">
        <f t="shared" ref="C7:C17" si="4">1/7</f>
        <v>0.1428571429</v>
      </c>
      <c r="F7">
        <v>1.0</v>
      </c>
      <c r="H7">
        <v>7.0</v>
      </c>
      <c r="I7">
        <v>1.0</v>
      </c>
      <c r="J7">
        <v>1.0</v>
      </c>
      <c r="O7">
        <v>2.0</v>
      </c>
      <c r="Z7">
        <v>1.0</v>
      </c>
    </row>
    <row r="8" ht="12.0" customHeight="1">
      <c r="A8" s="7" t="s">
        <v>27</v>
      </c>
      <c r="B8">
        <f t="shared" si="3"/>
        <v>0.1428571429</v>
      </c>
      <c r="C8">
        <f t="shared" si="4"/>
        <v>0.1428571429</v>
      </c>
      <c r="O8">
        <v>2.0</v>
      </c>
      <c r="Z8">
        <v>1.0</v>
      </c>
      <c r="AA8">
        <v>1.0</v>
      </c>
    </row>
    <row r="9" ht="12.0" customHeight="1">
      <c r="A9" s="7" t="s">
        <v>28</v>
      </c>
      <c r="B9">
        <f t="shared" si="3"/>
        <v>0.1428571429</v>
      </c>
      <c r="C9">
        <f t="shared" si="4"/>
        <v>0.1428571429</v>
      </c>
      <c r="O9">
        <v>2.0</v>
      </c>
      <c r="Z9">
        <v>1.0</v>
      </c>
      <c r="AA9">
        <v>1.0</v>
      </c>
    </row>
    <row r="10" ht="12.0" customHeight="1">
      <c r="A10" s="3" t="s">
        <v>171</v>
      </c>
      <c r="B10">
        <f t="shared" si="3"/>
        <v>0</v>
      </c>
      <c r="C10">
        <f t="shared" si="4"/>
        <v>0.1428571429</v>
      </c>
      <c r="F10">
        <v>0.0</v>
      </c>
      <c r="H10">
        <v>7.0</v>
      </c>
      <c r="I10">
        <v>1.0</v>
      </c>
      <c r="J10">
        <v>1.0</v>
      </c>
      <c r="O10">
        <v>2.0</v>
      </c>
      <c r="Z10">
        <v>1.0</v>
      </c>
    </row>
    <row r="11" ht="12.0" customHeight="1">
      <c r="A11" s="7" t="s">
        <v>30</v>
      </c>
      <c r="B11">
        <f t="shared" si="3"/>
        <v>0.1428571429</v>
      </c>
      <c r="C11">
        <f t="shared" si="4"/>
        <v>0.1428571429</v>
      </c>
      <c r="O11">
        <v>2.0</v>
      </c>
      <c r="Z11">
        <v>1.0</v>
      </c>
      <c r="AA11">
        <v>1.0</v>
      </c>
    </row>
    <row r="12" ht="12.0" customHeight="1">
      <c r="A12" s="7" t="s">
        <v>31</v>
      </c>
      <c r="B12">
        <f t="shared" si="3"/>
        <v>0.1428571429</v>
      </c>
      <c r="C12">
        <f t="shared" si="4"/>
        <v>0.1428571429</v>
      </c>
      <c r="O12">
        <v>2.0</v>
      </c>
      <c r="Z12">
        <v>1.0</v>
      </c>
      <c r="AA12">
        <v>1.0</v>
      </c>
    </row>
    <row r="13" ht="12.0" customHeight="1">
      <c r="A13" s="3" t="s">
        <v>32</v>
      </c>
      <c r="B13">
        <f t="shared" si="3"/>
        <v>0</v>
      </c>
      <c r="C13">
        <f t="shared" si="4"/>
        <v>0.1428571429</v>
      </c>
      <c r="F13">
        <v>0.0</v>
      </c>
      <c r="H13">
        <v>7.0</v>
      </c>
      <c r="I13">
        <v>1.0</v>
      </c>
      <c r="J13">
        <v>1.0</v>
      </c>
      <c r="O13">
        <v>2.0</v>
      </c>
      <c r="Z13">
        <v>1.0</v>
      </c>
    </row>
    <row r="14" ht="12.0" customHeight="1">
      <c r="A14" s="7" t="s">
        <v>33</v>
      </c>
      <c r="B14">
        <f t="shared" si="3"/>
        <v>0.1428571429</v>
      </c>
      <c r="C14">
        <f t="shared" si="4"/>
        <v>0.1428571429</v>
      </c>
      <c r="O14">
        <v>2.0</v>
      </c>
      <c r="Z14">
        <v>1.0</v>
      </c>
      <c r="AA14">
        <v>1.0</v>
      </c>
    </row>
    <row r="15" ht="12.0" customHeight="1">
      <c r="A15" s="3" t="s">
        <v>34</v>
      </c>
      <c r="B15">
        <f t="shared" si="3"/>
        <v>0</v>
      </c>
      <c r="C15">
        <f t="shared" si="4"/>
        <v>0.1428571429</v>
      </c>
      <c r="F15">
        <v>1.0</v>
      </c>
      <c r="H15">
        <v>7.0</v>
      </c>
      <c r="I15">
        <v>1.0</v>
      </c>
      <c r="J15">
        <v>1.0</v>
      </c>
      <c r="O15">
        <v>2.0</v>
      </c>
      <c r="Z15">
        <v>1.0</v>
      </c>
    </row>
    <row r="16" ht="12.0" customHeight="1">
      <c r="A16" s="3" t="s">
        <v>35</v>
      </c>
      <c r="B16">
        <f t="shared" si="3"/>
        <v>0</v>
      </c>
      <c r="C16">
        <f t="shared" si="4"/>
        <v>0.1428571429</v>
      </c>
      <c r="F16">
        <v>1.0</v>
      </c>
      <c r="G16">
        <v>2.0</v>
      </c>
      <c r="H16">
        <v>7.0</v>
      </c>
      <c r="I16">
        <v>1.0</v>
      </c>
      <c r="O16">
        <v>2.0</v>
      </c>
      <c r="Z16">
        <v>1.0</v>
      </c>
    </row>
    <row r="17" ht="12.0" customHeight="1">
      <c r="A17" s="3" t="s">
        <v>36</v>
      </c>
      <c r="B17">
        <f t="shared" si="3"/>
        <v>0</v>
      </c>
      <c r="C17">
        <f t="shared" si="4"/>
        <v>0.1428571429</v>
      </c>
      <c r="F17">
        <v>0.0</v>
      </c>
      <c r="G17">
        <v>4.0</v>
      </c>
      <c r="H17">
        <v>7.0</v>
      </c>
      <c r="I17">
        <v>1.0</v>
      </c>
      <c r="O17">
        <v>2.0</v>
      </c>
      <c r="Z17">
        <v>1.0</v>
      </c>
    </row>
    <row r="18" ht="12.0" customHeight="1"/>
    <row r="19" ht="12.0" customHeight="1"/>
    <row r="20" ht="12.0" customHeight="1"/>
    <row r="21" ht="12.0" customHeight="1"/>
    <row r="22" ht="12.0" customHeight="1"/>
    <row r="23" ht="12.0" customHeight="1"/>
    <row r="24" ht="12.0" customHeight="1">
      <c r="B24" t="s">
        <v>199</v>
      </c>
      <c r="E24" t="s">
        <v>172</v>
      </c>
      <c r="P24" t="s">
        <v>216</v>
      </c>
    </row>
    <row r="25" ht="12.0" customHeight="1">
      <c r="B25" t="s">
        <v>174</v>
      </c>
      <c r="C25" t="s">
        <v>175</v>
      </c>
      <c r="D25" t="s">
        <v>176</v>
      </c>
      <c r="E25" t="s">
        <v>174</v>
      </c>
      <c r="F25" t="s">
        <v>175</v>
      </c>
      <c r="G25" t="s">
        <v>176</v>
      </c>
      <c r="H25" t="s">
        <v>177</v>
      </c>
      <c r="I25" t="s">
        <v>178</v>
      </c>
      <c r="P25" s="26" t="s">
        <v>182</v>
      </c>
      <c r="Q25" s="26" t="s">
        <v>184</v>
      </c>
      <c r="R25" s="26" t="s">
        <v>197</v>
      </c>
    </row>
    <row r="26" ht="12.0" customHeight="1">
      <c r="A26" s="3" t="s">
        <v>21</v>
      </c>
      <c r="E26">
        <v>0.0</v>
      </c>
      <c r="F26">
        <v>7.0</v>
      </c>
      <c r="G26">
        <f t="shared" ref="G26:G27" si="5">E26/F26</f>
        <v>0</v>
      </c>
      <c r="O26" s="26" t="s">
        <v>182</v>
      </c>
      <c r="P26" s="36"/>
      <c r="Q26" s="36"/>
      <c r="R26" s="36">
        <v>1.0</v>
      </c>
    </row>
    <row r="27" ht="12.0" customHeight="1">
      <c r="A27" s="7" t="s">
        <v>22</v>
      </c>
      <c r="E27">
        <v>1.0</v>
      </c>
      <c r="F27">
        <v>7.0</v>
      </c>
      <c r="G27">
        <f t="shared" si="5"/>
        <v>0.1428571429</v>
      </c>
      <c r="O27" s="27" t="s">
        <v>186</v>
      </c>
      <c r="P27" s="36"/>
      <c r="Q27" s="36"/>
      <c r="R27" s="36"/>
    </row>
    <row r="28" ht="12.0" customHeight="1">
      <c r="A28" s="22" t="s">
        <v>23</v>
      </c>
      <c r="O28" s="37" t="s">
        <v>187</v>
      </c>
      <c r="P28" s="36"/>
      <c r="Q28" s="36"/>
      <c r="R28" s="36"/>
    </row>
    <row r="29" ht="12.0" customHeight="1">
      <c r="A29" s="7" t="s">
        <v>24</v>
      </c>
      <c r="E29">
        <v>1.0</v>
      </c>
      <c r="F29">
        <v>7.0</v>
      </c>
      <c r="G29">
        <f>E29/F29</f>
        <v>0.1428571429</v>
      </c>
      <c r="O29" s="27" t="s">
        <v>188</v>
      </c>
      <c r="P29" s="36"/>
      <c r="Q29" s="36"/>
      <c r="R29" s="36"/>
    </row>
    <row r="30" ht="12.0" customHeight="1">
      <c r="A30" s="25" t="s">
        <v>25</v>
      </c>
      <c r="O30" s="37" t="s">
        <v>189</v>
      </c>
      <c r="P30" s="36"/>
      <c r="Q30" s="36"/>
      <c r="R30" s="36"/>
    </row>
    <row r="31" ht="12.0" customHeight="1">
      <c r="A31" s="3" t="s">
        <v>26</v>
      </c>
      <c r="E31">
        <v>0.0</v>
      </c>
      <c r="F31">
        <v>7.0</v>
      </c>
      <c r="G31">
        <f t="shared" ref="G31:G41" si="6">E31/F31</f>
        <v>0</v>
      </c>
      <c r="O31" s="26" t="s">
        <v>190</v>
      </c>
      <c r="P31" s="36"/>
      <c r="Q31" s="36"/>
      <c r="R31" s="36">
        <v>1.0</v>
      </c>
    </row>
    <row r="32" ht="12.0" customHeight="1">
      <c r="A32" s="7" t="s">
        <v>27</v>
      </c>
      <c r="E32">
        <v>1.0</v>
      </c>
      <c r="F32">
        <v>7.0</v>
      </c>
      <c r="G32">
        <f t="shared" si="6"/>
        <v>0.1428571429</v>
      </c>
      <c r="O32" s="27" t="s">
        <v>191</v>
      </c>
      <c r="P32" s="36"/>
      <c r="Q32" s="36"/>
      <c r="R32" s="36"/>
    </row>
    <row r="33" ht="12.0" customHeight="1">
      <c r="A33" s="7" t="s">
        <v>28</v>
      </c>
      <c r="E33">
        <v>1.0</v>
      </c>
      <c r="F33">
        <v>7.0</v>
      </c>
      <c r="G33">
        <f t="shared" si="6"/>
        <v>0.1428571429</v>
      </c>
      <c r="O33" s="27" t="s">
        <v>192</v>
      </c>
      <c r="P33" s="36"/>
      <c r="Q33" s="36"/>
      <c r="R33" s="36"/>
    </row>
    <row r="34" ht="12.0" customHeight="1">
      <c r="A34" s="3" t="s">
        <v>171</v>
      </c>
      <c r="E34">
        <v>0.0</v>
      </c>
      <c r="F34">
        <v>7.0</v>
      </c>
      <c r="G34">
        <f t="shared" si="6"/>
        <v>0</v>
      </c>
      <c r="O34" s="26" t="s">
        <v>193</v>
      </c>
      <c r="P34" s="36">
        <v>1.0</v>
      </c>
      <c r="Q34" s="36"/>
      <c r="R34" s="36"/>
    </row>
    <row r="35" ht="12.0" customHeight="1">
      <c r="A35" s="7" t="s">
        <v>30</v>
      </c>
      <c r="E35">
        <v>1.0</v>
      </c>
      <c r="F35">
        <v>7.0</v>
      </c>
      <c r="G35">
        <f t="shared" si="6"/>
        <v>0.1428571429</v>
      </c>
      <c r="O35" s="27" t="s">
        <v>183</v>
      </c>
      <c r="P35" s="36"/>
      <c r="Q35" s="36"/>
      <c r="R35" s="36"/>
    </row>
    <row r="36" ht="12.0" customHeight="1">
      <c r="A36" s="7" t="s">
        <v>31</v>
      </c>
      <c r="E36">
        <v>1.0</v>
      </c>
      <c r="F36">
        <v>7.0</v>
      </c>
      <c r="G36">
        <f t="shared" si="6"/>
        <v>0.1428571429</v>
      </c>
      <c r="O36" s="27" t="s">
        <v>185</v>
      </c>
      <c r="P36" s="36"/>
      <c r="Q36" s="36"/>
      <c r="R36" s="36"/>
    </row>
    <row r="37" ht="12.0" customHeight="1">
      <c r="A37" s="3" t="s">
        <v>32</v>
      </c>
      <c r="E37">
        <v>0.0</v>
      </c>
      <c r="F37">
        <v>7.0</v>
      </c>
      <c r="G37">
        <f t="shared" si="6"/>
        <v>0</v>
      </c>
      <c r="O37" s="26" t="s">
        <v>194</v>
      </c>
      <c r="P37" s="36"/>
      <c r="Q37" s="36">
        <v>1.0</v>
      </c>
      <c r="R37" s="36"/>
    </row>
    <row r="38" ht="12.0" customHeight="1">
      <c r="A38" s="7" t="s">
        <v>33</v>
      </c>
      <c r="E38">
        <v>1.0</v>
      </c>
      <c r="F38">
        <v>7.0</v>
      </c>
      <c r="G38">
        <f t="shared" si="6"/>
        <v>0.1428571429</v>
      </c>
      <c r="O38" s="27" t="s">
        <v>195</v>
      </c>
      <c r="P38" s="36"/>
      <c r="Q38" s="36"/>
      <c r="R38" s="36"/>
    </row>
    <row r="39" ht="12.0" customHeight="1">
      <c r="A39" s="3" t="s">
        <v>34</v>
      </c>
      <c r="E39">
        <v>0.0</v>
      </c>
      <c r="F39">
        <v>7.0</v>
      </c>
      <c r="G39">
        <f t="shared" si="6"/>
        <v>0</v>
      </c>
      <c r="O39" s="26" t="s">
        <v>196</v>
      </c>
      <c r="P39" s="36"/>
      <c r="Q39" s="36"/>
      <c r="R39" s="36">
        <v>1.0</v>
      </c>
    </row>
    <row r="40" ht="12.0" customHeight="1">
      <c r="A40" s="3" t="s">
        <v>35</v>
      </c>
      <c r="E40">
        <v>0.0</v>
      </c>
      <c r="F40">
        <v>7.0</v>
      </c>
      <c r="G40">
        <f t="shared" si="6"/>
        <v>0</v>
      </c>
      <c r="O40" s="26" t="s">
        <v>184</v>
      </c>
      <c r="P40" s="36"/>
      <c r="Q40" s="36"/>
      <c r="R40" s="36">
        <v>1.0</v>
      </c>
    </row>
    <row r="41" ht="12.0" customHeight="1">
      <c r="A41" s="3" t="s">
        <v>36</v>
      </c>
      <c r="E41">
        <v>0.0</v>
      </c>
      <c r="F41">
        <v>7.0</v>
      </c>
      <c r="G41">
        <f t="shared" si="6"/>
        <v>0</v>
      </c>
      <c r="O41" s="26" t="s">
        <v>197</v>
      </c>
      <c r="P41" s="36"/>
      <c r="Q41" s="36">
        <v>1.0</v>
      </c>
      <c r="R41" s="36"/>
    </row>
    <row r="42" ht="12.0" customHeight="1">
      <c r="P42">
        <f t="shared" ref="P42:R42" si="7">SUM(P26:P41)</f>
        <v>1</v>
      </c>
      <c r="Q42">
        <f t="shared" si="7"/>
        <v>2</v>
      </c>
      <c r="R42">
        <f t="shared" si="7"/>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 customWidth="1" min="28" max="28" width="8.86"/>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3" t="s">
        <v>21</v>
      </c>
      <c r="F2">
        <v>1.0</v>
      </c>
      <c r="H2">
        <v>8.0</v>
      </c>
      <c r="I2">
        <v>1.0</v>
      </c>
      <c r="J2">
        <v>1.0</v>
      </c>
      <c r="O2">
        <v>2.0</v>
      </c>
    </row>
    <row r="3" ht="12.0" customHeight="1">
      <c r="A3" s="7" t="s">
        <v>22</v>
      </c>
      <c r="F3">
        <v>1.0</v>
      </c>
      <c r="G3">
        <v>1.0</v>
      </c>
      <c r="H3">
        <v>8.0</v>
      </c>
      <c r="I3">
        <v>1.0</v>
      </c>
      <c r="O3">
        <v>2.0</v>
      </c>
    </row>
    <row r="4" ht="12.0" customHeight="1">
      <c r="A4" s="7" t="s">
        <v>23</v>
      </c>
      <c r="B4">
        <f>D28</f>
        <v>0</v>
      </c>
      <c r="C4">
        <v>0.5</v>
      </c>
      <c r="F4">
        <v>0.0</v>
      </c>
      <c r="G4">
        <v>7.0</v>
      </c>
      <c r="H4">
        <v>8.0</v>
      </c>
      <c r="I4">
        <v>1.0</v>
      </c>
      <c r="O4">
        <v>2.0</v>
      </c>
      <c r="P4">
        <v>1.0</v>
      </c>
    </row>
    <row r="5" ht="12.0" customHeight="1">
      <c r="A5" s="7" t="s">
        <v>24</v>
      </c>
      <c r="F5">
        <v>1.0</v>
      </c>
      <c r="H5">
        <v>8.0</v>
      </c>
      <c r="I5">
        <v>1.0</v>
      </c>
      <c r="J5">
        <v>1.0</v>
      </c>
      <c r="O5">
        <v>2.0</v>
      </c>
    </row>
    <row r="6" ht="12.0" customHeight="1">
      <c r="A6" s="3" t="s">
        <v>25</v>
      </c>
      <c r="B6">
        <f>D30</f>
        <v>0.5</v>
      </c>
      <c r="C6">
        <v>0.5</v>
      </c>
      <c r="F6">
        <v>0.0</v>
      </c>
      <c r="G6">
        <v>7.0</v>
      </c>
      <c r="H6">
        <v>8.0</v>
      </c>
      <c r="I6">
        <v>1.0</v>
      </c>
      <c r="O6">
        <v>2.0</v>
      </c>
      <c r="P6">
        <v>1.0</v>
      </c>
    </row>
    <row r="7" ht="12.0" customHeight="1">
      <c r="A7" s="3" t="s">
        <v>26</v>
      </c>
      <c r="F7">
        <v>1.0</v>
      </c>
      <c r="G7">
        <v>1.0</v>
      </c>
      <c r="H7">
        <v>8.0</v>
      </c>
      <c r="I7">
        <v>1.0</v>
      </c>
      <c r="O7">
        <v>2.0</v>
      </c>
    </row>
    <row r="8" ht="12.0" customHeight="1">
      <c r="A8" s="7" t="s">
        <v>27</v>
      </c>
      <c r="F8">
        <v>1.0</v>
      </c>
      <c r="H8">
        <v>8.0</v>
      </c>
      <c r="I8">
        <v>1.0</v>
      </c>
      <c r="J8">
        <v>1.0</v>
      </c>
      <c r="O8">
        <v>2.0</v>
      </c>
    </row>
    <row r="9" ht="12.0" customHeight="1">
      <c r="A9" s="7" t="s">
        <v>28</v>
      </c>
      <c r="F9">
        <v>1.0</v>
      </c>
      <c r="H9">
        <v>8.0</v>
      </c>
      <c r="I9">
        <v>1.0</v>
      </c>
      <c r="J9">
        <v>1.0</v>
      </c>
      <c r="O9">
        <v>2.0</v>
      </c>
    </row>
    <row r="10" ht="12.0" customHeight="1">
      <c r="A10" s="3" t="s">
        <v>171</v>
      </c>
      <c r="F10">
        <v>1.0</v>
      </c>
      <c r="H10">
        <v>8.0</v>
      </c>
      <c r="I10">
        <v>1.0</v>
      </c>
      <c r="J10">
        <v>1.0</v>
      </c>
      <c r="O10">
        <v>2.0</v>
      </c>
    </row>
    <row r="11" ht="12.0" customHeight="1">
      <c r="A11" s="7" t="s">
        <v>30</v>
      </c>
      <c r="F11">
        <v>1.0</v>
      </c>
      <c r="H11">
        <v>8.0</v>
      </c>
      <c r="I11">
        <v>1.0</v>
      </c>
      <c r="J11">
        <v>1.0</v>
      </c>
      <c r="O11">
        <v>2.0</v>
      </c>
    </row>
    <row r="12" ht="12.0" customHeight="1">
      <c r="A12" s="7" t="s">
        <v>31</v>
      </c>
      <c r="F12">
        <v>1.0</v>
      </c>
      <c r="H12">
        <v>8.0</v>
      </c>
      <c r="I12">
        <v>1.0</v>
      </c>
      <c r="J12">
        <v>1.0</v>
      </c>
      <c r="O12">
        <v>2.0</v>
      </c>
    </row>
    <row r="13" ht="12.0" customHeight="1">
      <c r="A13" s="3" t="s">
        <v>32</v>
      </c>
      <c r="F13">
        <v>1.0</v>
      </c>
      <c r="H13">
        <v>8.0</v>
      </c>
      <c r="I13">
        <v>1.0</v>
      </c>
      <c r="J13">
        <v>1.0</v>
      </c>
      <c r="O13">
        <v>2.0</v>
      </c>
    </row>
    <row r="14" ht="12.0" customHeight="1">
      <c r="A14" s="7" t="s">
        <v>33</v>
      </c>
      <c r="F14">
        <v>1.0</v>
      </c>
      <c r="H14">
        <v>8.0</v>
      </c>
      <c r="I14">
        <v>1.0</v>
      </c>
      <c r="J14">
        <v>1.0</v>
      </c>
      <c r="O14">
        <v>2.0</v>
      </c>
    </row>
    <row r="15" ht="12.0" customHeight="1">
      <c r="A15" s="3" t="s">
        <v>34</v>
      </c>
      <c r="F15">
        <v>1.0</v>
      </c>
      <c r="H15">
        <v>8.0</v>
      </c>
      <c r="I15">
        <v>1.0</v>
      </c>
      <c r="J15">
        <v>1.0</v>
      </c>
      <c r="O15">
        <v>2.0</v>
      </c>
    </row>
    <row r="16" ht="12.0" customHeight="1">
      <c r="A16" s="3" t="s">
        <v>35</v>
      </c>
      <c r="F16">
        <v>1.0</v>
      </c>
      <c r="H16">
        <v>8.0</v>
      </c>
      <c r="I16">
        <v>1.0</v>
      </c>
      <c r="J16">
        <v>1.0</v>
      </c>
      <c r="O16">
        <v>2.0</v>
      </c>
    </row>
    <row r="17" ht="12.0" customHeight="1">
      <c r="A17" s="3" t="s">
        <v>36</v>
      </c>
      <c r="F17">
        <v>1.0</v>
      </c>
      <c r="H17">
        <v>8.0</v>
      </c>
      <c r="I17">
        <v>1.0</v>
      </c>
      <c r="J17">
        <v>1.0</v>
      </c>
      <c r="O17">
        <v>2.0</v>
      </c>
    </row>
    <row r="18" ht="12.0" customHeight="1"/>
    <row r="19" ht="12.0" customHeight="1"/>
    <row r="20" ht="12.0" customHeight="1"/>
    <row r="21" ht="12.0" customHeight="1"/>
    <row r="22" ht="12.0" customHeight="1"/>
    <row r="23" ht="12.0" customHeight="1"/>
    <row r="24" ht="12.0" customHeight="1">
      <c r="B24" t="s">
        <v>202</v>
      </c>
      <c r="E24" t="s">
        <v>172</v>
      </c>
      <c r="P24" t="s">
        <v>217</v>
      </c>
      <c r="V24" t="s">
        <v>218</v>
      </c>
    </row>
    <row r="25" ht="12.0" customHeight="1">
      <c r="B25" t="s">
        <v>174</v>
      </c>
      <c r="C25" t="s">
        <v>175</v>
      </c>
      <c r="D25" t="s">
        <v>176</v>
      </c>
      <c r="E25" t="s">
        <v>174</v>
      </c>
      <c r="F25" t="s">
        <v>175</v>
      </c>
      <c r="G25" t="s">
        <v>176</v>
      </c>
      <c r="H25" t="s">
        <v>177</v>
      </c>
      <c r="I25" t="s">
        <v>178</v>
      </c>
      <c r="P25" s="26" t="s">
        <v>190</v>
      </c>
      <c r="Q25" s="26" t="s">
        <v>189</v>
      </c>
      <c r="V25" s="27" t="s">
        <v>186</v>
      </c>
      <c r="W25" s="27" t="s">
        <v>187</v>
      </c>
    </row>
    <row r="26" ht="12.0" customHeight="1">
      <c r="A26" s="3" t="s">
        <v>21</v>
      </c>
      <c r="O26" s="26" t="s">
        <v>182</v>
      </c>
      <c r="P26" s="36"/>
      <c r="Q26" s="36">
        <v>1.0</v>
      </c>
      <c r="U26" s="26" t="s">
        <v>182</v>
      </c>
      <c r="V26" s="36"/>
      <c r="W26" s="36"/>
    </row>
    <row r="27" ht="12.0" customHeight="1">
      <c r="A27" s="7" t="s">
        <v>22</v>
      </c>
      <c r="O27" s="27" t="s">
        <v>186</v>
      </c>
      <c r="P27" s="36"/>
      <c r="Q27" s="36"/>
      <c r="U27" s="27" t="s">
        <v>186</v>
      </c>
      <c r="V27" s="36"/>
      <c r="W27" s="36">
        <v>1.0</v>
      </c>
    </row>
    <row r="28" ht="12.0" customHeight="1">
      <c r="A28" s="7" t="s">
        <v>23</v>
      </c>
      <c r="B28">
        <v>0.0</v>
      </c>
      <c r="C28">
        <v>2.0</v>
      </c>
      <c r="D28">
        <f>B28/C28</f>
        <v>0</v>
      </c>
      <c r="O28" s="27" t="s">
        <v>187</v>
      </c>
      <c r="P28" s="36"/>
      <c r="Q28" s="36"/>
      <c r="U28" s="27" t="s">
        <v>187</v>
      </c>
      <c r="V28" s="36">
        <v>1.0</v>
      </c>
      <c r="W28" s="36"/>
    </row>
    <row r="29" ht="12.0" customHeight="1">
      <c r="A29" s="7" t="s">
        <v>24</v>
      </c>
      <c r="O29" s="27" t="s">
        <v>188</v>
      </c>
      <c r="P29" s="36"/>
      <c r="Q29" s="36"/>
      <c r="U29" s="27" t="s">
        <v>188</v>
      </c>
      <c r="V29" s="36"/>
      <c r="W29" s="36">
        <v>1.0</v>
      </c>
    </row>
    <row r="30" ht="12.0" customHeight="1">
      <c r="A30" s="3" t="s">
        <v>25</v>
      </c>
      <c r="B30">
        <v>1.0</v>
      </c>
      <c r="C30">
        <v>2.0</v>
      </c>
      <c r="D30">
        <f>B30/C30</f>
        <v>0.5</v>
      </c>
      <c r="O30" s="26" t="s">
        <v>189</v>
      </c>
      <c r="P30" s="36">
        <v>1.0</v>
      </c>
      <c r="Q30" s="36"/>
      <c r="U30" s="37" t="s">
        <v>189</v>
      </c>
      <c r="V30" s="36"/>
      <c r="W30" s="36"/>
    </row>
    <row r="31" ht="12.0" customHeight="1">
      <c r="A31" s="3" t="s">
        <v>26</v>
      </c>
      <c r="O31" s="26" t="s">
        <v>190</v>
      </c>
      <c r="P31" s="36"/>
      <c r="Q31" s="36">
        <v>1.0</v>
      </c>
      <c r="U31" s="26" t="s">
        <v>190</v>
      </c>
      <c r="V31" s="36"/>
      <c r="W31" s="36"/>
    </row>
    <row r="32" ht="12.0" customHeight="1">
      <c r="A32" s="7" t="s">
        <v>27</v>
      </c>
      <c r="O32" s="27" t="s">
        <v>191</v>
      </c>
      <c r="P32" s="36"/>
      <c r="Q32" s="36"/>
      <c r="U32" s="27" t="s">
        <v>191</v>
      </c>
      <c r="V32" s="36"/>
      <c r="W32" s="36">
        <v>1.0</v>
      </c>
    </row>
    <row r="33" ht="12.0" customHeight="1">
      <c r="A33" s="7" t="s">
        <v>28</v>
      </c>
      <c r="O33" s="27" t="s">
        <v>192</v>
      </c>
      <c r="P33" s="36"/>
      <c r="Q33" s="36"/>
      <c r="U33" s="27" t="s">
        <v>192</v>
      </c>
      <c r="V33" s="36"/>
      <c r="W33" s="36">
        <v>1.0</v>
      </c>
    </row>
    <row r="34" ht="12.0" customHeight="1">
      <c r="A34" s="3" t="s">
        <v>171</v>
      </c>
      <c r="O34" s="26" t="s">
        <v>193</v>
      </c>
      <c r="P34" s="36"/>
      <c r="Q34" s="36">
        <v>1.0</v>
      </c>
      <c r="U34" s="26" t="s">
        <v>193</v>
      </c>
      <c r="V34" s="36"/>
      <c r="W34" s="36"/>
    </row>
    <row r="35" ht="12.0" customHeight="1">
      <c r="A35" s="7" t="s">
        <v>30</v>
      </c>
      <c r="O35" s="27" t="s">
        <v>183</v>
      </c>
      <c r="P35" s="36"/>
      <c r="Q35" s="36"/>
      <c r="U35" s="27" t="s">
        <v>183</v>
      </c>
      <c r="V35" s="36"/>
      <c r="W35" s="36">
        <v>1.0</v>
      </c>
    </row>
    <row r="36" ht="12.0" customHeight="1">
      <c r="A36" s="7" t="s">
        <v>31</v>
      </c>
      <c r="O36" s="27" t="s">
        <v>185</v>
      </c>
      <c r="P36" s="36"/>
      <c r="Q36" s="36"/>
      <c r="U36" s="27" t="s">
        <v>185</v>
      </c>
      <c r="V36" s="36"/>
      <c r="W36" s="36">
        <v>1.0</v>
      </c>
    </row>
    <row r="37" ht="12.0" customHeight="1">
      <c r="A37" s="3" t="s">
        <v>32</v>
      </c>
      <c r="O37" s="26" t="s">
        <v>194</v>
      </c>
      <c r="P37" s="36"/>
      <c r="Q37" s="36">
        <v>1.0</v>
      </c>
      <c r="U37" s="26" t="s">
        <v>194</v>
      </c>
      <c r="V37" s="36"/>
      <c r="W37" s="36"/>
    </row>
    <row r="38" ht="12.0" customHeight="1">
      <c r="A38" s="7" t="s">
        <v>33</v>
      </c>
      <c r="O38" s="27" t="s">
        <v>195</v>
      </c>
      <c r="P38" s="36"/>
      <c r="Q38" s="36"/>
      <c r="U38" s="27" t="s">
        <v>195</v>
      </c>
      <c r="V38" s="36"/>
      <c r="W38" s="36">
        <v>1.0</v>
      </c>
    </row>
    <row r="39" ht="12.0" customHeight="1">
      <c r="A39" s="3" t="s">
        <v>34</v>
      </c>
      <c r="O39" s="26" t="s">
        <v>196</v>
      </c>
      <c r="P39" s="36"/>
      <c r="Q39" s="36">
        <v>1.0</v>
      </c>
      <c r="U39" s="26" t="s">
        <v>196</v>
      </c>
      <c r="V39" s="36"/>
      <c r="W39" s="36"/>
    </row>
    <row r="40" ht="12.0" customHeight="1">
      <c r="A40" s="3" t="s">
        <v>35</v>
      </c>
      <c r="O40" s="26" t="s">
        <v>184</v>
      </c>
      <c r="P40" s="36"/>
      <c r="Q40" s="36">
        <v>1.0</v>
      </c>
      <c r="U40" s="26" t="s">
        <v>184</v>
      </c>
      <c r="V40" s="36"/>
      <c r="W40" s="36"/>
    </row>
    <row r="41" ht="12.0" customHeight="1">
      <c r="A41" s="3" t="s">
        <v>36</v>
      </c>
      <c r="O41" s="26" t="s">
        <v>197</v>
      </c>
      <c r="P41" s="36"/>
      <c r="Q41" s="36">
        <v>1.0</v>
      </c>
      <c r="U41" s="26" t="s">
        <v>197</v>
      </c>
      <c r="V41" s="36"/>
      <c r="W41" s="36"/>
    </row>
    <row r="42" ht="12.0" customHeight="1">
      <c r="P42">
        <f t="shared" ref="P42:Q42" si="1">SUM(P26:P41)</f>
        <v>1</v>
      </c>
      <c r="Q42">
        <f t="shared" si="1"/>
        <v>7</v>
      </c>
      <c r="V42">
        <f t="shared" ref="V42:W42" si="2">SUM(V26:V41)</f>
        <v>1</v>
      </c>
      <c r="W42">
        <f t="shared" si="2"/>
        <v>7</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7"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24" t="s">
        <v>21</v>
      </c>
      <c r="B2">
        <f t="shared" ref="B2:B3" si="1">H26</f>
        <v>1</v>
      </c>
      <c r="C2">
        <v>2.0</v>
      </c>
      <c r="F2">
        <v>2.0</v>
      </c>
      <c r="G2">
        <v>1.0</v>
      </c>
      <c r="H2">
        <v>9.0</v>
      </c>
      <c r="I2">
        <v>2.0</v>
      </c>
      <c r="J2">
        <v>1.0</v>
      </c>
      <c r="O2">
        <v>2.0</v>
      </c>
      <c r="U2">
        <v>2.0</v>
      </c>
      <c r="V2">
        <v>1.0</v>
      </c>
    </row>
    <row r="3" ht="12.0" customHeight="1">
      <c r="A3" s="24" t="s">
        <v>22</v>
      </c>
      <c r="B3">
        <f t="shared" si="1"/>
        <v>0</v>
      </c>
      <c r="C3">
        <v>2.0</v>
      </c>
      <c r="F3">
        <v>2.0</v>
      </c>
      <c r="H3">
        <v>9.0</v>
      </c>
      <c r="I3">
        <v>2.0</v>
      </c>
      <c r="J3">
        <v>2.0</v>
      </c>
      <c r="O3">
        <v>2.0</v>
      </c>
      <c r="U3">
        <v>2.0</v>
      </c>
    </row>
    <row r="4" ht="12.0" customHeight="1">
      <c r="A4" s="22" t="s">
        <v>23</v>
      </c>
    </row>
    <row r="5" ht="12.0" customHeight="1">
      <c r="A5" s="22" t="s">
        <v>24</v>
      </c>
    </row>
    <row r="6" ht="12.0" customHeight="1">
      <c r="A6" s="22" t="s">
        <v>25</v>
      </c>
    </row>
    <row r="7" ht="12.0" customHeight="1">
      <c r="A7" s="22" t="s">
        <v>26</v>
      </c>
    </row>
    <row r="8" ht="12.0" customHeight="1">
      <c r="A8" s="22" t="s">
        <v>27</v>
      </c>
    </row>
    <row r="9" ht="12.0" customHeight="1">
      <c r="A9" s="22" t="s">
        <v>28</v>
      </c>
    </row>
    <row r="10" ht="12.0" customHeight="1">
      <c r="A10" s="22" t="s">
        <v>171</v>
      </c>
    </row>
    <row r="11" ht="12.0" customHeight="1">
      <c r="A11" s="24" t="s">
        <v>30</v>
      </c>
      <c r="B11">
        <f t="shared" ref="B11:B12" si="2">H35</f>
        <v>0</v>
      </c>
      <c r="C11">
        <v>1.0</v>
      </c>
      <c r="F11">
        <v>0.0</v>
      </c>
      <c r="G11">
        <v>4.0</v>
      </c>
      <c r="H11">
        <v>5.0</v>
      </c>
      <c r="I11">
        <v>1.0</v>
      </c>
      <c r="O11">
        <v>1.0</v>
      </c>
      <c r="U11">
        <v>1.0</v>
      </c>
    </row>
    <row r="12" ht="12.0" customHeight="1">
      <c r="A12" s="24" t="s">
        <v>31</v>
      </c>
      <c r="B12">
        <f t="shared" si="2"/>
        <v>0</v>
      </c>
      <c r="C12">
        <v>2.0</v>
      </c>
      <c r="F12">
        <v>1.0</v>
      </c>
      <c r="G12">
        <v>3.0</v>
      </c>
      <c r="H12">
        <v>9.0</v>
      </c>
      <c r="I12">
        <v>2.0</v>
      </c>
      <c r="J12">
        <v>1.0</v>
      </c>
      <c r="O12">
        <v>2.0</v>
      </c>
      <c r="U12">
        <v>2.0</v>
      </c>
    </row>
    <row r="13" ht="12.0" customHeight="1">
      <c r="A13" s="22" t="s">
        <v>32</v>
      </c>
    </row>
    <row r="14" ht="12.0" customHeight="1">
      <c r="A14" s="22" t="s">
        <v>33</v>
      </c>
    </row>
    <row r="15" ht="12.0" customHeight="1">
      <c r="A15" s="22" t="s">
        <v>34</v>
      </c>
    </row>
    <row r="16" ht="12.0" customHeight="1">
      <c r="A16" s="24" t="s">
        <v>35</v>
      </c>
      <c r="B16">
        <f>H40</f>
        <v>1</v>
      </c>
      <c r="C16">
        <v>2.0</v>
      </c>
      <c r="F16">
        <v>2.0</v>
      </c>
      <c r="G16">
        <v>1.0</v>
      </c>
      <c r="H16">
        <v>9.0</v>
      </c>
      <c r="I16">
        <v>2.0</v>
      </c>
      <c r="J16">
        <v>1.0</v>
      </c>
      <c r="O16">
        <v>2.0</v>
      </c>
      <c r="U16">
        <v>2.0</v>
      </c>
      <c r="V16">
        <v>1.0</v>
      </c>
    </row>
    <row r="17" ht="12.0" customHeight="1">
      <c r="A17" s="22" t="s">
        <v>36</v>
      </c>
    </row>
    <row r="18" ht="12.0" customHeight="1"/>
    <row r="19" ht="12.0" customHeight="1"/>
    <row r="20" ht="12.0" customHeight="1"/>
    <row r="21" ht="12.0" customHeight="1"/>
    <row r="22" ht="12.0" customHeight="1"/>
    <row r="23" ht="12.0" customHeight="1"/>
    <row r="24" ht="12.0" customHeight="1">
      <c r="A24" s="1"/>
      <c r="B24" s="1" t="s">
        <v>179</v>
      </c>
      <c r="C24" s="1"/>
      <c r="D24" s="1"/>
      <c r="E24" s="1" t="s">
        <v>173</v>
      </c>
      <c r="F24" s="1"/>
      <c r="G24" s="1"/>
      <c r="K24" s="1"/>
      <c r="P24" t="s">
        <v>180</v>
      </c>
      <c r="V24" t="s">
        <v>181</v>
      </c>
    </row>
    <row r="25" ht="12.0" customHeight="1">
      <c r="A25" s="1"/>
      <c r="B25" s="1" t="s">
        <v>174</v>
      </c>
      <c r="C25" s="1" t="s">
        <v>175</v>
      </c>
      <c r="D25" s="1" t="s">
        <v>176</v>
      </c>
      <c r="E25" s="1" t="s">
        <v>174</v>
      </c>
      <c r="F25" s="1" t="s">
        <v>175</v>
      </c>
      <c r="G25" s="1" t="s">
        <v>176</v>
      </c>
      <c r="H25" s="1" t="s">
        <v>177</v>
      </c>
      <c r="I25" s="1" t="s">
        <v>178</v>
      </c>
      <c r="P25" s="26" t="s">
        <v>182</v>
      </c>
      <c r="Q25" s="27" t="s">
        <v>183</v>
      </c>
      <c r="V25" s="26" t="s">
        <v>184</v>
      </c>
      <c r="W25" s="28" t="s">
        <v>185</v>
      </c>
    </row>
    <row r="26" ht="12.0" customHeight="1">
      <c r="A26" s="24" t="s">
        <v>21</v>
      </c>
      <c r="B26">
        <v>0.0</v>
      </c>
      <c r="C26">
        <v>1.0</v>
      </c>
      <c r="D26">
        <f t="shared" ref="D26:D27" si="3">B26/C26</f>
        <v>0</v>
      </c>
      <c r="E26">
        <v>1.0</v>
      </c>
      <c r="F26">
        <v>1.0</v>
      </c>
      <c r="G26">
        <f t="shared" ref="G26:G27" si="4">E26/F26</f>
        <v>1</v>
      </c>
      <c r="H26">
        <f t="shared" ref="H26:H27" si="5">D26+G26</f>
        <v>1</v>
      </c>
      <c r="O26" s="26" t="s">
        <v>182</v>
      </c>
      <c r="P26" s="29"/>
      <c r="Q26" s="29">
        <v>1.0</v>
      </c>
      <c r="U26" s="26" t="s">
        <v>182</v>
      </c>
      <c r="V26" s="29"/>
      <c r="W26" s="29">
        <v>1.0</v>
      </c>
    </row>
    <row r="27" ht="12.0" customHeight="1">
      <c r="A27" s="24" t="s">
        <v>22</v>
      </c>
      <c r="B27">
        <v>0.0</v>
      </c>
      <c r="C27">
        <v>1.0</v>
      </c>
      <c r="D27">
        <f t="shared" si="3"/>
        <v>0</v>
      </c>
      <c r="E27">
        <v>0.0</v>
      </c>
      <c r="F27">
        <v>1.0</v>
      </c>
      <c r="G27">
        <f t="shared" si="4"/>
        <v>0</v>
      </c>
      <c r="H27">
        <f t="shared" si="5"/>
        <v>0</v>
      </c>
      <c r="O27" s="30" t="s">
        <v>186</v>
      </c>
      <c r="P27" s="29"/>
      <c r="Q27" s="29">
        <v>1.0</v>
      </c>
      <c r="U27" s="30" t="s">
        <v>186</v>
      </c>
      <c r="V27" s="29"/>
      <c r="W27" s="29">
        <v>1.0</v>
      </c>
    </row>
    <row r="28" ht="12.0" customHeight="1">
      <c r="A28" s="22" t="s">
        <v>23</v>
      </c>
      <c r="O28" s="31" t="s">
        <v>187</v>
      </c>
      <c r="P28" s="29"/>
      <c r="Q28" s="29"/>
      <c r="U28" s="31" t="s">
        <v>187</v>
      </c>
      <c r="V28" s="29"/>
      <c r="W28" s="29"/>
    </row>
    <row r="29" ht="12.0" customHeight="1">
      <c r="A29" s="22" t="s">
        <v>24</v>
      </c>
      <c r="O29" s="31" t="s">
        <v>188</v>
      </c>
      <c r="P29" s="29"/>
      <c r="Q29" s="29"/>
      <c r="U29" s="31" t="s">
        <v>188</v>
      </c>
      <c r="V29" s="29"/>
      <c r="W29" s="29"/>
    </row>
    <row r="30" ht="12.0" customHeight="1">
      <c r="A30" s="22" t="s">
        <v>25</v>
      </c>
      <c r="O30" s="31" t="s">
        <v>189</v>
      </c>
      <c r="P30" s="29"/>
      <c r="Q30" s="29"/>
      <c r="U30" s="31" t="s">
        <v>189</v>
      </c>
      <c r="V30" s="29"/>
      <c r="W30" s="29"/>
    </row>
    <row r="31" ht="12.0" customHeight="1">
      <c r="A31" s="22" t="s">
        <v>26</v>
      </c>
      <c r="O31" s="31" t="s">
        <v>190</v>
      </c>
      <c r="P31" s="29"/>
      <c r="Q31" s="29"/>
      <c r="U31" s="31" t="s">
        <v>190</v>
      </c>
      <c r="V31" s="29"/>
      <c r="W31" s="29"/>
    </row>
    <row r="32" ht="12.0" customHeight="1">
      <c r="A32" s="22" t="s">
        <v>27</v>
      </c>
      <c r="O32" s="32" t="s">
        <v>191</v>
      </c>
      <c r="P32" s="29"/>
      <c r="Q32" s="29"/>
      <c r="U32" s="32" t="s">
        <v>191</v>
      </c>
      <c r="V32" s="29"/>
      <c r="W32" s="29"/>
    </row>
    <row r="33" ht="12.0" customHeight="1">
      <c r="A33" s="22" t="s">
        <v>28</v>
      </c>
      <c r="O33" s="31" t="s">
        <v>192</v>
      </c>
      <c r="P33" s="29"/>
      <c r="Q33" s="29"/>
      <c r="U33" s="31" t="s">
        <v>192</v>
      </c>
      <c r="V33" s="29"/>
      <c r="W33" s="29"/>
    </row>
    <row r="34" ht="12.0" customHeight="1">
      <c r="A34" s="22" t="s">
        <v>171</v>
      </c>
      <c r="O34" s="31" t="s">
        <v>193</v>
      </c>
      <c r="P34" s="29"/>
      <c r="Q34" s="29"/>
      <c r="U34" s="31" t="s">
        <v>193</v>
      </c>
      <c r="V34" s="29"/>
      <c r="W34" s="29"/>
    </row>
    <row r="35" ht="12.0" customHeight="1">
      <c r="A35" s="24" t="s">
        <v>30</v>
      </c>
      <c r="B35">
        <v>0.0</v>
      </c>
      <c r="C35">
        <v>1.0</v>
      </c>
      <c r="D35">
        <f t="shared" ref="D35:D36" si="6">B35/C35</f>
        <v>0</v>
      </c>
      <c r="E35" s="22"/>
      <c r="F35" s="22"/>
      <c r="G35" s="22"/>
      <c r="H35">
        <f t="shared" ref="H35:H36" si="7">D35+G35</f>
        <v>0</v>
      </c>
      <c r="O35" s="33" t="s">
        <v>183</v>
      </c>
      <c r="P35" s="29">
        <v>1.0</v>
      </c>
      <c r="Q35" s="29"/>
      <c r="U35" s="32" t="s">
        <v>183</v>
      </c>
      <c r="V35" s="29"/>
      <c r="W35" s="29"/>
    </row>
    <row r="36" ht="12.0" customHeight="1">
      <c r="A36" s="24" t="s">
        <v>31</v>
      </c>
      <c r="B36">
        <v>0.0</v>
      </c>
      <c r="C36">
        <v>1.0</v>
      </c>
      <c r="D36">
        <f t="shared" si="6"/>
        <v>0</v>
      </c>
      <c r="E36">
        <v>0.0</v>
      </c>
      <c r="F36">
        <v>1.0</v>
      </c>
      <c r="G36">
        <f>E36/F36</f>
        <v>0</v>
      </c>
      <c r="H36">
        <f t="shared" si="7"/>
        <v>0</v>
      </c>
      <c r="O36" s="30" t="s">
        <v>185</v>
      </c>
      <c r="P36" s="29"/>
      <c r="Q36" s="29">
        <v>1.0</v>
      </c>
      <c r="U36" s="30" t="s">
        <v>185</v>
      </c>
      <c r="V36" s="29">
        <v>1.0</v>
      </c>
      <c r="W36" s="29"/>
    </row>
    <row r="37" ht="12.0" customHeight="1">
      <c r="A37" s="22" t="s">
        <v>32</v>
      </c>
      <c r="O37" s="31" t="s">
        <v>194</v>
      </c>
      <c r="P37" s="29"/>
      <c r="Q37" s="29"/>
      <c r="U37" s="31" t="s">
        <v>194</v>
      </c>
      <c r="V37" s="29"/>
      <c r="W37" s="29"/>
    </row>
    <row r="38" ht="12.0" customHeight="1">
      <c r="A38" s="22" t="s">
        <v>33</v>
      </c>
      <c r="O38" s="32" t="s">
        <v>195</v>
      </c>
      <c r="P38" s="29"/>
      <c r="Q38" s="29"/>
      <c r="U38" s="32" t="s">
        <v>195</v>
      </c>
      <c r="V38" s="29"/>
      <c r="W38" s="29"/>
    </row>
    <row r="39" ht="12.0" customHeight="1">
      <c r="A39" s="22" t="s">
        <v>34</v>
      </c>
      <c r="O39" s="32" t="s">
        <v>196</v>
      </c>
      <c r="P39" s="29"/>
      <c r="Q39" s="29"/>
      <c r="U39" s="32" t="s">
        <v>196</v>
      </c>
      <c r="V39" s="29"/>
      <c r="W39" s="29"/>
    </row>
    <row r="40" ht="12.0" customHeight="1">
      <c r="A40" s="24" t="s">
        <v>35</v>
      </c>
      <c r="B40">
        <v>1.0</v>
      </c>
      <c r="C40">
        <v>1.0</v>
      </c>
      <c r="D40">
        <f>B40/C40</f>
        <v>1</v>
      </c>
      <c r="E40">
        <v>0.0</v>
      </c>
      <c r="F40">
        <v>1.0</v>
      </c>
      <c r="G40">
        <f>E40/F40</f>
        <v>0</v>
      </c>
      <c r="H40">
        <f>D40+G40</f>
        <v>1</v>
      </c>
      <c r="O40" s="34" t="s">
        <v>184</v>
      </c>
      <c r="P40" s="29"/>
      <c r="Q40" s="29">
        <v>1.0</v>
      </c>
      <c r="U40" s="34" t="s">
        <v>184</v>
      </c>
      <c r="V40" s="29"/>
      <c r="W40" s="29">
        <v>1.0</v>
      </c>
    </row>
    <row r="41" ht="12.0" customHeight="1">
      <c r="A41" s="22" t="s">
        <v>36</v>
      </c>
      <c r="O41" s="31" t="s">
        <v>197</v>
      </c>
      <c r="P41" s="29"/>
      <c r="Q41" s="29"/>
      <c r="U41" s="31" t="s">
        <v>197</v>
      </c>
      <c r="V41" s="29"/>
      <c r="W41" s="29"/>
    </row>
    <row r="42" ht="12.0" customHeight="1">
      <c r="P42">
        <f t="shared" ref="P42:Q42" si="8">SUM(P26:P41)</f>
        <v>1</v>
      </c>
      <c r="Q42">
        <f t="shared" si="8"/>
        <v>4</v>
      </c>
      <c r="V42">
        <f t="shared" ref="V42:W42" si="9">SUM(V26:V41)</f>
        <v>1</v>
      </c>
      <c r="W42">
        <f t="shared" si="9"/>
        <v>3</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7"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24" t="s">
        <v>21</v>
      </c>
      <c r="F2">
        <v>1.0</v>
      </c>
      <c r="H2">
        <v>4.0</v>
      </c>
      <c r="I2">
        <v>1.0</v>
      </c>
      <c r="J2">
        <v>1.0</v>
      </c>
      <c r="O2">
        <v>1.0</v>
      </c>
    </row>
    <row r="3" ht="12.0" customHeight="1">
      <c r="A3" s="24" t="s">
        <v>22</v>
      </c>
      <c r="F3">
        <v>1.0</v>
      </c>
      <c r="H3">
        <v>4.0</v>
      </c>
      <c r="I3">
        <v>1.0</v>
      </c>
      <c r="J3">
        <v>1.0</v>
      </c>
      <c r="O3">
        <v>1.0</v>
      </c>
    </row>
    <row r="4" ht="12.0" customHeight="1">
      <c r="A4" s="22" t="s">
        <v>23</v>
      </c>
    </row>
    <row r="5" ht="12.0" customHeight="1">
      <c r="A5" s="22" t="s">
        <v>24</v>
      </c>
    </row>
    <row r="6" ht="12.0" customHeight="1">
      <c r="A6" s="22" t="s">
        <v>25</v>
      </c>
    </row>
    <row r="7" ht="12.0" customHeight="1">
      <c r="A7" s="22" t="s">
        <v>26</v>
      </c>
    </row>
    <row r="8" ht="12.0" customHeight="1">
      <c r="A8" s="25" t="s">
        <v>27</v>
      </c>
      <c r="B8">
        <v>0.0</v>
      </c>
      <c r="C8">
        <v>0.0</v>
      </c>
      <c r="O8">
        <v>1.0</v>
      </c>
      <c r="P8">
        <v>1.0</v>
      </c>
    </row>
    <row r="9" ht="12.0" customHeight="1">
      <c r="A9" s="22" t="s">
        <v>28</v>
      </c>
    </row>
    <row r="10" ht="12.0" customHeight="1">
      <c r="A10" s="22" t="s">
        <v>171</v>
      </c>
    </row>
    <row r="11" ht="12.0" customHeight="1">
      <c r="A11" s="25" t="s">
        <v>30</v>
      </c>
      <c r="B11">
        <v>0.5</v>
      </c>
      <c r="C11">
        <v>0.5</v>
      </c>
      <c r="O11">
        <v>1.0</v>
      </c>
      <c r="P11">
        <v>1.0</v>
      </c>
    </row>
    <row r="12" ht="12.0" customHeight="1">
      <c r="A12" s="25" t="s">
        <v>31</v>
      </c>
      <c r="B12">
        <v>0.5</v>
      </c>
      <c r="C12">
        <v>0.5</v>
      </c>
      <c r="F12">
        <v>0.0</v>
      </c>
      <c r="G12">
        <v>3.0</v>
      </c>
      <c r="H12">
        <v>4.0</v>
      </c>
      <c r="I12">
        <v>1.0</v>
      </c>
      <c r="O12">
        <v>1.0</v>
      </c>
      <c r="P12">
        <v>1.0</v>
      </c>
    </row>
    <row r="13" ht="12.0" customHeight="1">
      <c r="A13" s="22" t="s">
        <v>32</v>
      </c>
    </row>
    <row r="14" ht="12.0" customHeight="1">
      <c r="A14" s="22" t="s">
        <v>33</v>
      </c>
    </row>
    <row r="15" ht="12.0" customHeight="1">
      <c r="A15" s="22" t="s">
        <v>34</v>
      </c>
    </row>
    <row r="16" ht="12.0" customHeight="1">
      <c r="A16" s="24" t="s">
        <v>35</v>
      </c>
      <c r="F16">
        <v>1.0</v>
      </c>
      <c r="G16">
        <v>1.0</v>
      </c>
      <c r="H16">
        <v>4.0</v>
      </c>
      <c r="I16">
        <v>1.0</v>
      </c>
      <c r="O16">
        <v>1.0</v>
      </c>
    </row>
    <row r="17" ht="12.0" customHeight="1">
      <c r="A17" s="22" t="s">
        <v>36</v>
      </c>
    </row>
    <row r="18" ht="12.0" customHeight="1"/>
    <row r="19" ht="12.0" customHeight="1"/>
    <row r="20" ht="12.0" customHeight="1"/>
    <row r="21" ht="12.0" customHeight="1"/>
    <row r="22" ht="12.0" customHeight="1"/>
    <row r="23" ht="12.0" customHeight="1"/>
    <row r="24" ht="12.0" customHeight="1">
      <c r="A24" s="1"/>
      <c r="B24" s="1" t="s">
        <v>172</v>
      </c>
      <c r="C24" s="1"/>
      <c r="D24" s="1"/>
      <c r="E24" s="1" t="s">
        <v>173</v>
      </c>
      <c r="F24" s="1"/>
      <c r="G24" s="1"/>
      <c r="K24" s="1"/>
      <c r="P24" t="s">
        <v>198</v>
      </c>
    </row>
    <row r="25" ht="12.0" customHeight="1">
      <c r="A25" s="1"/>
      <c r="B25" s="1" t="s">
        <v>174</v>
      </c>
      <c r="C25" s="1" t="s">
        <v>175</v>
      </c>
      <c r="D25" s="1" t="s">
        <v>176</v>
      </c>
      <c r="E25" s="1" t="s">
        <v>174</v>
      </c>
      <c r="F25" s="1" t="s">
        <v>175</v>
      </c>
      <c r="G25" s="1" t="s">
        <v>176</v>
      </c>
      <c r="H25" s="1" t="s">
        <v>177</v>
      </c>
      <c r="I25" s="1" t="s">
        <v>178</v>
      </c>
      <c r="P25" s="26" t="s">
        <v>184</v>
      </c>
      <c r="Q25" s="28" t="s">
        <v>185</v>
      </c>
    </row>
    <row r="26" ht="12.0" customHeight="1">
      <c r="A26" s="24" t="s">
        <v>21</v>
      </c>
      <c r="O26" s="26" t="s">
        <v>182</v>
      </c>
      <c r="P26" s="29"/>
      <c r="Q26" s="29">
        <v>1.0</v>
      </c>
    </row>
    <row r="27" ht="12.0" customHeight="1">
      <c r="A27" s="24" t="s">
        <v>22</v>
      </c>
      <c r="O27" s="30" t="s">
        <v>186</v>
      </c>
      <c r="P27" s="29"/>
      <c r="Q27" s="29">
        <v>1.0</v>
      </c>
    </row>
    <row r="28" ht="12.0" customHeight="1">
      <c r="A28" s="22" t="s">
        <v>23</v>
      </c>
      <c r="O28" s="31" t="s">
        <v>187</v>
      </c>
      <c r="P28" s="29"/>
      <c r="Q28" s="29"/>
    </row>
    <row r="29" ht="12.0" customHeight="1">
      <c r="A29" s="22" t="s">
        <v>24</v>
      </c>
      <c r="O29" s="31" t="s">
        <v>188</v>
      </c>
      <c r="P29" s="29"/>
      <c r="Q29" s="29"/>
    </row>
    <row r="30" ht="12.0" customHeight="1">
      <c r="A30" s="22" t="s">
        <v>25</v>
      </c>
      <c r="O30" s="31" t="s">
        <v>189</v>
      </c>
      <c r="P30" s="29"/>
      <c r="Q30" s="29"/>
    </row>
    <row r="31" ht="12.0" customHeight="1">
      <c r="A31" s="22" t="s">
        <v>26</v>
      </c>
      <c r="O31" s="31" t="s">
        <v>190</v>
      </c>
      <c r="P31" s="29"/>
      <c r="Q31" s="29"/>
    </row>
    <row r="32" ht="12.0" customHeight="1">
      <c r="A32" s="25" t="s">
        <v>27</v>
      </c>
      <c r="E32">
        <v>0.0</v>
      </c>
      <c r="F32">
        <v>1.0</v>
      </c>
      <c r="G32">
        <f>E32/F32</f>
        <v>0</v>
      </c>
      <c r="O32" s="32" t="s">
        <v>191</v>
      </c>
      <c r="P32" s="29"/>
      <c r="Q32" s="29"/>
    </row>
    <row r="33" ht="12.0" customHeight="1">
      <c r="A33" s="22" t="s">
        <v>28</v>
      </c>
      <c r="O33" s="31" t="s">
        <v>192</v>
      </c>
      <c r="P33" s="29"/>
      <c r="Q33" s="29"/>
    </row>
    <row r="34" ht="12.0" customHeight="1">
      <c r="A34" s="22" t="s">
        <v>171</v>
      </c>
      <c r="O34" s="31" t="s">
        <v>193</v>
      </c>
      <c r="P34" s="29"/>
      <c r="Q34" s="29"/>
    </row>
    <row r="35" ht="12.0" customHeight="1">
      <c r="A35" s="25" t="s">
        <v>30</v>
      </c>
      <c r="E35">
        <v>0.5</v>
      </c>
      <c r="F35">
        <v>1.0</v>
      </c>
      <c r="G35">
        <f t="shared" ref="G35:G36" si="1">E35/F35</f>
        <v>0.5</v>
      </c>
      <c r="O35" s="31" t="s">
        <v>183</v>
      </c>
      <c r="P35" s="29"/>
      <c r="Q35" s="29"/>
    </row>
    <row r="36" ht="12.0" customHeight="1">
      <c r="A36" s="25" t="s">
        <v>31</v>
      </c>
      <c r="E36">
        <v>0.5</v>
      </c>
      <c r="F36">
        <v>1.0</v>
      </c>
      <c r="G36">
        <f t="shared" si="1"/>
        <v>0.5</v>
      </c>
      <c r="O36" s="30" t="s">
        <v>185</v>
      </c>
      <c r="P36" s="29">
        <v>1.0</v>
      </c>
      <c r="Q36" s="29"/>
    </row>
    <row r="37" ht="12.0" customHeight="1">
      <c r="A37" s="22" t="s">
        <v>32</v>
      </c>
      <c r="O37" s="31" t="s">
        <v>194</v>
      </c>
      <c r="P37" s="29"/>
      <c r="Q37" s="29"/>
    </row>
    <row r="38" ht="12.0" customHeight="1">
      <c r="A38" s="22" t="s">
        <v>33</v>
      </c>
      <c r="O38" s="32" t="s">
        <v>195</v>
      </c>
      <c r="P38" s="29"/>
      <c r="Q38" s="29"/>
    </row>
    <row r="39" ht="12.0" customHeight="1">
      <c r="A39" s="22" t="s">
        <v>34</v>
      </c>
      <c r="O39" s="32" t="s">
        <v>196</v>
      </c>
      <c r="P39" s="29"/>
      <c r="Q39" s="29"/>
    </row>
    <row r="40" ht="12.0" customHeight="1">
      <c r="A40" s="24" t="s">
        <v>35</v>
      </c>
      <c r="O40" s="34" t="s">
        <v>184</v>
      </c>
      <c r="P40" s="29"/>
      <c r="Q40" s="29">
        <v>1.0</v>
      </c>
    </row>
    <row r="41" ht="12.0" customHeight="1">
      <c r="A41" s="22" t="s">
        <v>36</v>
      </c>
      <c r="O41" s="31" t="s">
        <v>197</v>
      </c>
      <c r="P41" s="29"/>
      <c r="Q41" s="29"/>
    </row>
    <row r="42" ht="12.0" customHeight="1">
      <c r="P42">
        <f t="shared" ref="P42:Q42" si="2">SUM(P26:P41)</f>
        <v>1</v>
      </c>
      <c r="Q42">
        <f t="shared" si="2"/>
        <v>3</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7"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24" t="s">
        <v>21</v>
      </c>
      <c r="B2">
        <f t="shared" ref="B2:B3" si="1">K26</f>
        <v>0.5</v>
      </c>
      <c r="C2">
        <v>1.5</v>
      </c>
      <c r="O2">
        <v>3.0</v>
      </c>
      <c r="U2">
        <v>1.0</v>
      </c>
      <c r="X2">
        <v>1.0</v>
      </c>
      <c r="Y2">
        <v>1.0</v>
      </c>
    </row>
    <row r="3" ht="12.0" customHeight="1">
      <c r="A3" s="24" t="s">
        <v>22</v>
      </c>
      <c r="B3">
        <f t="shared" si="1"/>
        <v>1</v>
      </c>
      <c r="C3">
        <v>1.5</v>
      </c>
      <c r="O3">
        <v>3.0</v>
      </c>
      <c r="U3">
        <v>1.0</v>
      </c>
      <c r="V3">
        <v>1.0</v>
      </c>
      <c r="X3">
        <v>1.0</v>
      </c>
    </row>
    <row r="4" ht="12.0" customHeight="1">
      <c r="A4" s="22" t="s">
        <v>23</v>
      </c>
    </row>
    <row r="5" ht="12.0" customHeight="1">
      <c r="A5" s="22" t="s">
        <v>24</v>
      </c>
    </row>
    <row r="6" ht="12.0" customHeight="1">
      <c r="A6" s="22" t="s">
        <v>25</v>
      </c>
    </row>
    <row r="7" ht="12.0" customHeight="1">
      <c r="A7" s="22" t="s">
        <v>26</v>
      </c>
    </row>
    <row r="8" ht="12.0" customHeight="1">
      <c r="A8" s="25" t="s">
        <v>27</v>
      </c>
      <c r="B8">
        <f>K32</f>
        <v>0.5</v>
      </c>
      <c r="C8">
        <v>0.5</v>
      </c>
      <c r="O8">
        <v>3.0</v>
      </c>
      <c r="P8">
        <v>3.0</v>
      </c>
    </row>
    <row r="9" ht="12.0" customHeight="1">
      <c r="A9" s="22" t="s">
        <v>28</v>
      </c>
    </row>
    <row r="10" ht="12.0" customHeight="1">
      <c r="A10" s="22" t="s">
        <v>171</v>
      </c>
    </row>
    <row r="11" ht="12.0" customHeight="1">
      <c r="A11" s="25" t="s">
        <v>30</v>
      </c>
      <c r="B11">
        <f t="shared" ref="B11:B12" si="2">K35</f>
        <v>0.5</v>
      </c>
      <c r="C11">
        <v>0.5</v>
      </c>
      <c r="O11">
        <v>3.0</v>
      </c>
      <c r="P11">
        <v>3.0</v>
      </c>
    </row>
    <row r="12" ht="12.0" customHeight="1">
      <c r="A12" s="24" t="s">
        <v>31</v>
      </c>
      <c r="B12">
        <f t="shared" si="2"/>
        <v>0.5</v>
      </c>
      <c r="C12">
        <v>1.5</v>
      </c>
      <c r="O12">
        <v>3.0</v>
      </c>
      <c r="U12">
        <v>1.0</v>
      </c>
      <c r="X12">
        <v>1.0</v>
      </c>
      <c r="Y12">
        <v>1.0</v>
      </c>
    </row>
    <row r="13" ht="12.0" customHeight="1">
      <c r="A13" s="22" t="s">
        <v>32</v>
      </c>
    </row>
    <row r="14" ht="12.0" customHeight="1">
      <c r="A14" s="22" t="s">
        <v>33</v>
      </c>
    </row>
    <row r="15" ht="12.0" customHeight="1">
      <c r="A15" s="25" t="s">
        <v>34</v>
      </c>
      <c r="B15">
        <f t="shared" ref="B15:B16" si="3">K39</f>
        <v>0</v>
      </c>
      <c r="C15">
        <v>0.5</v>
      </c>
      <c r="O15">
        <v>2.0</v>
      </c>
      <c r="P15">
        <v>2.0</v>
      </c>
    </row>
    <row r="16" ht="12.0" customHeight="1">
      <c r="A16" s="24" t="s">
        <v>35</v>
      </c>
      <c r="B16">
        <f t="shared" si="3"/>
        <v>0</v>
      </c>
      <c r="C16">
        <v>1.5</v>
      </c>
      <c r="O16">
        <v>3.0</v>
      </c>
      <c r="U16">
        <v>1.0</v>
      </c>
      <c r="X16">
        <v>1.0</v>
      </c>
    </row>
    <row r="17" ht="12.0" customHeight="1">
      <c r="A17" s="22" t="s">
        <v>36</v>
      </c>
    </row>
    <row r="18" ht="12.0" customHeight="1"/>
    <row r="19" ht="12.0" customHeight="1"/>
    <row r="20" ht="12.0" customHeight="1"/>
    <row r="21" ht="12.0" customHeight="1"/>
    <row r="22" ht="12.0" customHeight="1"/>
    <row r="23" ht="12.0" customHeight="1"/>
    <row r="24" ht="12.0" customHeight="1">
      <c r="A24" s="1"/>
      <c r="B24" s="1" t="s">
        <v>199</v>
      </c>
      <c r="C24" s="1"/>
      <c r="D24" s="1"/>
      <c r="E24" s="1" t="s">
        <v>173</v>
      </c>
      <c r="F24" s="1"/>
      <c r="G24" s="1"/>
      <c r="H24" s="1" t="s">
        <v>172</v>
      </c>
      <c r="I24" s="1"/>
      <c r="J24" s="1"/>
      <c r="K24" s="1"/>
    </row>
    <row r="25" ht="12.0" customHeight="1">
      <c r="A25" s="1"/>
      <c r="B25" s="1" t="s">
        <v>174</v>
      </c>
      <c r="C25" s="1" t="s">
        <v>175</v>
      </c>
      <c r="D25" s="1" t="s">
        <v>176</v>
      </c>
      <c r="E25" s="1" t="s">
        <v>174</v>
      </c>
      <c r="F25" s="1" t="s">
        <v>175</v>
      </c>
      <c r="G25" s="1" t="s">
        <v>176</v>
      </c>
      <c r="H25" s="1" t="s">
        <v>174</v>
      </c>
      <c r="I25" s="1" t="s">
        <v>175</v>
      </c>
      <c r="J25" s="1" t="s">
        <v>176</v>
      </c>
      <c r="K25" s="1" t="s">
        <v>177</v>
      </c>
      <c r="L25" s="1" t="s">
        <v>178</v>
      </c>
    </row>
    <row r="26" ht="12.0" customHeight="1">
      <c r="A26" s="24" t="s">
        <v>21</v>
      </c>
      <c r="B26">
        <v>1.0</v>
      </c>
      <c r="C26">
        <v>2.0</v>
      </c>
      <c r="D26">
        <f t="shared" ref="D26:D27" si="4">B26/C26</f>
        <v>0.5</v>
      </c>
      <c r="H26">
        <v>0.0</v>
      </c>
      <c r="I26">
        <v>1.0</v>
      </c>
      <c r="J26">
        <f t="shared" ref="J26:J27" si="5">H26/I26</f>
        <v>0</v>
      </c>
      <c r="K26">
        <f t="shared" ref="K26:K27" si="6">D26+J26</f>
        <v>0.5</v>
      </c>
    </row>
    <row r="27" ht="12.0" customHeight="1">
      <c r="A27" s="24" t="s">
        <v>22</v>
      </c>
      <c r="B27">
        <v>0.0</v>
      </c>
      <c r="C27">
        <v>2.0</v>
      </c>
      <c r="D27">
        <f t="shared" si="4"/>
        <v>0</v>
      </c>
      <c r="H27">
        <v>1.0</v>
      </c>
      <c r="I27">
        <v>1.0</v>
      </c>
      <c r="J27">
        <f t="shared" si="5"/>
        <v>1</v>
      </c>
      <c r="K27">
        <f t="shared" si="6"/>
        <v>1</v>
      </c>
    </row>
    <row r="28" ht="12.0" customHeight="1">
      <c r="A28" s="22" t="s">
        <v>23</v>
      </c>
    </row>
    <row r="29" ht="12.0" customHeight="1">
      <c r="A29" s="22" t="s">
        <v>24</v>
      </c>
    </row>
    <row r="30" ht="12.0" customHeight="1">
      <c r="A30" s="22" t="s">
        <v>25</v>
      </c>
    </row>
    <row r="31" ht="12.0" customHeight="1">
      <c r="A31" s="22" t="s">
        <v>26</v>
      </c>
    </row>
    <row r="32" ht="12.0" customHeight="1">
      <c r="A32" s="25" t="s">
        <v>27</v>
      </c>
      <c r="E32">
        <v>0.5</v>
      </c>
      <c r="F32">
        <v>1.0</v>
      </c>
      <c r="G32">
        <f>E32/F32</f>
        <v>0.5</v>
      </c>
      <c r="K32">
        <f>G32</f>
        <v>0.5</v>
      </c>
    </row>
    <row r="33" ht="12.0" customHeight="1">
      <c r="A33" s="22" t="s">
        <v>28</v>
      </c>
    </row>
    <row r="34" ht="12.0" customHeight="1">
      <c r="A34" s="22" t="s">
        <v>171</v>
      </c>
    </row>
    <row r="35" ht="12.0" customHeight="1">
      <c r="A35" s="25" t="s">
        <v>30</v>
      </c>
      <c r="E35">
        <v>0.5</v>
      </c>
      <c r="F35">
        <v>1.0</v>
      </c>
      <c r="G35">
        <f>E35/F35</f>
        <v>0.5</v>
      </c>
      <c r="K35">
        <f>G35</f>
        <v>0.5</v>
      </c>
    </row>
    <row r="36" ht="12.0" customHeight="1">
      <c r="A36" s="24" t="s">
        <v>31</v>
      </c>
      <c r="B36">
        <v>1.0</v>
      </c>
      <c r="C36">
        <v>2.0</v>
      </c>
      <c r="D36">
        <f>B36/C36</f>
        <v>0.5</v>
      </c>
      <c r="H36">
        <v>0.0</v>
      </c>
      <c r="I36">
        <v>1.0</v>
      </c>
      <c r="J36">
        <f>H36/I36</f>
        <v>0</v>
      </c>
      <c r="K36">
        <f>D36+J36</f>
        <v>0.5</v>
      </c>
    </row>
    <row r="37" ht="12.0" customHeight="1">
      <c r="A37" s="22" t="s">
        <v>32</v>
      </c>
    </row>
    <row r="38" ht="12.0" customHeight="1">
      <c r="A38" s="22" t="s">
        <v>33</v>
      </c>
    </row>
    <row r="39" ht="12.0" customHeight="1">
      <c r="A39" s="25" t="s">
        <v>34</v>
      </c>
      <c r="E39">
        <v>0.0</v>
      </c>
      <c r="F39">
        <v>1.0</v>
      </c>
      <c r="G39">
        <f>E39/F39</f>
        <v>0</v>
      </c>
      <c r="K39">
        <f>G39</f>
        <v>0</v>
      </c>
    </row>
    <row r="40" ht="12.0" customHeight="1">
      <c r="A40" s="24" t="s">
        <v>35</v>
      </c>
      <c r="B40">
        <v>0.0</v>
      </c>
      <c r="C40">
        <v>2.0</v>
      </c>
      <c r="D40">
        <f>B40/C40</f>
        <v>0</v>
      </c>
      <c r="H40">
        <v>0.0</v>
      </c>
      <c r="I40">
        <v>1.0</v>
      </c>
      <c r="J40">
        <f>H40/I40</f>
        <v>0</v>
      </c>
      <c r="K40">
        <f>D40+J40</f>
        <v>0</v>
      </c>
    </row>
    <row r="41" ht="12.0" customHeight="1">
      <c r="A41" s="22" t="s">
        <v>36</v>
      </c>
    </row>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7"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24" t="s">
        <v>21</v>
      </c>
      <c r="B2">
        <f t="shared" ref="B2:B3" si="1">D26</f>
        <v>0</v>
      </c>
      <c r="C2">
        <v>1.0</v>
      </c>
      <c r="F2">
        <v>1.0</v>
      </c>
      <c r="H2">
        <v>5.0</v>
      </c>
      <c r="I2">
        <v>1.0</v>
      </c>
      <c r="J2">
        <v>1.0</v>
      </c>
      <c r="O2">
        <v>2.0</v>
      </c>
      <c r="U2">
        <v>1.0</v>
      </c>
    </row>
    <row r="3" ht="12.0" customHeight="1">
      <c r="A3" s="24" t="s">
        <v>22</v>
      </c>
      <c r="B3">
        <f t="shared" si="1"/>
        <v>0</v>
      </c>
      <c r="C3">
        <v>1.0</v>
      </c>
      <c r="F3">
        <v>1.0</v>
      </c>
      <c r="G3">
        <v>1.0</v>
      </c>
      <c r="H3">
        <v>5.0</v>
      </c>
      <c r="I3">
        <v>1.0</v>
      </c>
      <c r="O3">
        <v>2.0</v>
      </c>
      <c r="U3">
        <v>1.0</v>
      </c>
    </row>
    <row r="4" ht="12.0" customHeight="1">
      <c r="A4" s="22" t="s">
        <v>23</v>
      </c>
    </row>
    <row r="5" ht="12.0" customHeight="1">
      <c r="A5" s="22" t="s">
        <v>24</v>
      </c>
    </row>
    <row r="6" ht="12.0" customHeight="1">
      <c r="A6" s="22" t="s">
        <v>25</v>
      </c>
    </row>
    <row r="7" ht="12.0" customHeight="1">
      <c r="A7" s="22" t="s">
        <v>26</v>
      </c>
    </row>
    <row r="8" ht="12.0" customHeight="1">
      <c r="A8" s="25" t="s">
        <v>27</v>
      </c>
      <c r="O8">
        <v>2.0</v>
      </c>
      <c r="P8">
        <v>2.0</v>
      </c>
    </row>
    <row r="9" ht="12.0" customHeight="1">
      <c r="A9" s="22" t="s">
        <v>28</v>
      </c>
    </row>
    <row r="10" ht="12.0" customHeight="1">
      <c r="A10" s="22" t="s">
        <v>171</v>
      </c>
    </row>
    <row r="11" ht="12.0" customHeight="1">
      <c r="A11" s="25" t="s">
        <v>30</v>
      </c>
      <c r="O11">
        <v>2.0</v>
      </c>
      <c r="P11">
        <v>2.0</v>
      </c>
    </row>
    <row r="12" ht="12.0" customHeight="1">
      <c r="A12" s="24" t="s">
        <v>31</v>
      </c>
      <c r="B12">
        <f>D36</f>
        <v>0</v>
      </c>
      <c r="C12">
        <v>1.0</v>
      </c>
      <c r="F12">
        <v>1.0</v>
      </c>
      <c r="H12">
        <v>5.0</v>
      </c>
      <c r="I12">
        <v>1.0</v>
      </c>
      <c r="J12">
        <v>1.0</v>
      </c>
      <c r="O12">
        <v>2.0</v>
      </c>
      <c r="U12">
        <v>1.0</v>
      </c>
    </row>
    <row r="13" ht="12.0" customHeight="1">
      <c r="A13" s="22" t="s">
        <v>32</v>
      </c>
    </row>
    <row r="14" ht="12.0" customHeight="1">
      <c r="A14" s="22" t="s">
        <v>33</v>
      </c>
    </row>
    <row r="15" ht="12.0" customHeight="1">
      <c r="A15" s="24" t="s">
        <v>34</v>
      </c>
      <c r="B15">
        <f t="shared" ref="B15:B16" si="2">D39</f>
        <v>0</v>
      </c>
      <c r="C15">
        <v>1.0</v>
      </c>
      <c r="F15">
        <v>0.0</v>
      </c>
      <c r="G15">
        <v>4.0</v>
      </c>
      <c r="H15">
        <v>5.0</v>
      </c>
      <c r="I15">
        <v>1.0</v>
      </c>
      <c r="O15">
        <v>2.0</v>
      </c>
      <c r="U15">
        <v>1.0</v>
      </c>
    </row>
    <row r="16" ht="12.0" customHeight="1">
      <c r="A16" s="24" t="s">
        <v>35</v>
      </c>
      <c r="B16">
        <f t="shared" si="2"/>
        <v>1</v>
      </c>
      <c r="C16">
        <v>1.0</v>
      </c>
      <c r="F16">
        <v>1.0</v>
      </c>
      <c r="H16">
        <v>5.0</v>
      </c>
      <c r="I16">
        <v>1.0</v>
      </c>
      <c r="J16">
        <v>1.0</v>
      </c>
      <c r="O16">
        <v>2.0</v>
      </c>
      <c r="U16">
        <v>1.0</v>
      </c>
      <c r="V16">
        <v>1.0</v>
      </c>
    </row>
    <row r="17" ht="12.0" customHeight="1">
      <c r="A17" s="22" t="s">
        <v>36</v>
      </c>
    </row>
    <row r="18" ht="12.0" customHeight="1"/>
    <row r="19" ht="12.0" customHeight="1"/>
    <row r="20" ht="12.0" customHeight="1"/>
    <row r="21" ht="12.0" customHeight="1"/>
    <row r="22" ht="12.0" customHeight="1"/>
    <row r="23" ht="12.0" customHeight="1"/>
    <row r="24" ht="12.0" customHeight="1">
      <c r="A24" s="1"/>
      <c r="B24" s="1" t="s">
        <v>172</v>
      </c>
      <c r="C24" s="1"/>
      <c r="D24" s="1"/>
      <c r="E24" s="1" t="s">
        <v>173</v>
      </c>
      <c r="F24" s="1"/>
      <c r="G24" s="1"/>
      <c r="K24" s="1"/>
      <c r="P24" t="s">
        <v>200</v>
      </c>
    </row>
    <row r="25" ht="12.0" customHeight="1">
      <c r="A25" s="1"/>
      <c r="B25" s="1" t="s">
        <v>174</v>
      </c>
      <c r="C25" s="1" t="s">
        <v>175</v>
      </c>
      <c r="D25" s="1" t="s">
        <v>176</v>
      </c>
      <c r="E25" s="1" t="s">
        <v>174</v>
      </c>
      <c r="F25" s="1" t="s">
        <v>175</v>
      </c>
      <c r="G25" s="1" t="s">
        <v>176</v>
      </c>
      <c r="H25" s="1" t="s">
        <v>177</v>
      </c>
      <c r="I25" s="1" t="s">
        <v>178</v>
      </c>
      <c r="P25" s="28" t="s">
        <v>186</v>
      </c>
      <c r="Q25" s="26" t="s">
        <v>196</v>
      </c>
    </row>
    <row r="26" ht="12.0" customHeight="1">
      <c r="A26" s="24" t="s">
        <v>21</v>
      </c>
      <c r="B26">
        <v>0.0</v>
      </c>
      <c r="C26">
        <v>1.0</v>
      </c>
      <c r="D26">
        <f t="shared" ref="D26:D27" si="3">B26/C26</f>
        <v>0</v>
      </c>
      <c r="O26" s="26" t="s">
        <v>182</v>
      </c>
      <c r="P26" s="29"/>
      <c r="Q26" s="29">
        <v>1.0</v>
      </c>
    </row>
    <row r="27" ht="12.0" customHeight="1">
      <c r="A27" s="24" t="s">
        <v>22</v>
      </c>
      <c r="B27">
        <v>0.0</v>
      </c>
      <c r="C27">
        <v>1.0</v>
      </c>
      <c r="D27">
        <f t="shared" si="3"/>
        <v>0</v>
      </c>
      <c r="O27" s="30" t="s">
        <v>186</v>
      </c>
      <c r="P27" s="29"/>
      <c r="Q27" s="29">
        <v>1.0</v>
      </c>
    </row>
    <row r="28" ht="12.0" customHeight="1">
      <c r="A28" s="22" t="s">
        <v>23</v>
      </c>
      <c r="O28" s="31" t="s">
        <v>187</v>
      </c>
      <c r="P28" s="29"/>
      <c r="Q28" s="29"/>
    </row>
    <row r="29" ht="12.0" customHeight="1">
      <c r="A29" s="22" t="s">
        <v>24</v>
      </c>
      <c r="O29" s="31" t="s">
        <v>188</v>
      </c>
      <c r="P29" s="29"/>
      <c r="Q29" s="29"/>
    </row>
    <row r="30" ht="12.0" customHeight="1">
      <c r="A30" s="22" t="s">
        <v>25</v>
      </c>
      <c r="O30" s="31" t="s">
        <v>189</v>
      </c>
      <c r="P30" s="29"/>
      <c r="Q30" s="29"/>
    </row>
    <row r="31" ht="12.0" customHeight="1">
      <c r="A31" s="22" t="s">
        <v>26</v>
      </c>
      <c r="O31" s="31" t="s">
        <v>190</v>
      </c>
      <c r="P31" s="29"/>
      <c r="Q31" s="29"/>
    </row>
    <row r="32" ht="12.0" customHeight="1">
      <c r="A32" s="25" t="s">
        <v>27</v>
      </c>
      <c r="O32" s="32" t="s">
        <v>191</v>
      </c>
      <c r="P32" s="29"/>
      <c r="Q32" s="29"/>
    </row>
    <row r="33" ht="12.0" customHeight="1">
      <c r="A33" s="22" t="s">
        <v>28</v>
      </c>
      <c r="O33" s="31" t="s">
        <v>192</v>
      </c>
      <c r="P33" s="29"/>
      <c r="Q33" s="29"/>
    </row>
    <row r="34" ht="12.0" customHeight="1">
      <c r="A34" s="22" t="s">
        <v>171</v>
      </c>
      <c r="O34" s="31" t="s">
        <v>193</v>
      </c>
      <c r="P34" s="29"/>
      <c r="Q34" s="29"/>
    </row>
    <row r="35" ht="12.0" customHeight="1">
      <c r="A35" s="25" t="s">
        <v>30</v>
      </c>
      <c r="O35" s="31" t="s">
        <v>183</v>
      </c>
      <c r="P35" s="29"/>
      <c r="Q35" s="29"/>
    </row>
    <row r="36" ht="12.0" customHeight="1">
      <c r="A36" s="24" t="s">
        <v>31</v>
      </c>
      <c r="B36">
        <v>0.0</v>
      </c>
      <c r="C36">
        <v>1.0</v>
      </c>
      <c r="D36">
        <f>B36/C36</f>
        <v>0</v>
      </c>
      <c r="O36" s="30" t="s">
        <v>185</v>
      </c>
      <c r="P36" s="29"/>
      <c r="Q36" s="29">
        <v>1.0</v>
      </c>
    </row>
    <row r="37" ht="12.0" customHeight="1">
      <c r="A37" s="22" t="s">
        <v>32</v>
      </c>
      <c r="O37" s="31" t="s">
        <v>194</v>
      </c>
      <c r="P37" s="29"/>
      <c r="Q37" s="29"/>
    </row>
    <row r="38" ht="12.0" customHeight="1">
      <c r="A38" s="22" t="s">
        <v>33</v>
      </c>
      <c r="O38" s="32" t="s">
        <v>195</v>
      </c>
      <c r="P38" s="29"/>
      <c r="Q38" s="29"/>
    </row>
    <row r="39" ht="12.0" customHeight="1">
      <c r="A39" s="24" t="s">
        <v>34</v>
      </c>
      <c r="B39">
        <v>0.0</v>
      </c>
      <c r="C39">
        <v>1.0</v>
      </c>
      <c r="D39">
        <f t="shared" ref="D39:D40" si="4">B39/C39</f>
        <v>0</v>
      </c>
      <c r="O39" s="34" t="s">
        <v>196</v>
      </c>
      <c r="P39" s="29">
        <v>1.0</v>
      </c>
      <c r="Q39" s="29"/>
    </row>
    <row r="40" ht="12.0" customHeight="1">
      <c r="A40" s="24" t="s">
        <v>35</v>
      </c>
      <c r="B40">
        <v>1.0</v>
      </c>
      <c r="C40">
        <v>1.0</v>
      </c>
      <c r="D40">
        <f t="shared" si="4"/>
        <v>1</v>
      </c>
      <c r="O40" s="34" t="s">
        <v>184</v>
      </c>
      <c r="P40" s="29"/>
      <c r="Q40" s="29">
        <v>1.0</v>
      </c>
    </row>
    <row r="41" ht="12.0" customHeight="1">
      <c r="A41" s="22" t="s">
        <v>36</v>
      </c>
      <c r="O41" s="31" t="s">
        <v>197</v>
      </c>
      <c r="P41" s="29"/>
      <c r="Q41" s="29"/>
    </row>
    <row r="42" ht="12.0" customHeight="1">
      <c r="P42">
        <f t="shared" ref="P42:Q42" si="5">SUM(P26:P41)</f>
        <v>1</v>
      </c>
      <c r="Q42">
        <f t="shared" si="5"/>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43"/>
    <col customWidth="1" min="2" max="27"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24" t="s">
        <v>21</v>
      </c>
      <c r="B2">
        <f t="shared" ref="B2:B3" si="1">D26</f>
        <v>1</v>
      </c>
      <c r="C2">
        <v>1.0</v>
      </c>
      <c r="O2">
        <v>2.0</v>
      </c>
      <c r="S2">
        <v>1.0</v>
      </c>
      <c r="T2">
        <v>1.0</v>
      </c>
    </row>
    <row r="3" ht="12.0" customHeight="1">
      <c r="A3" s="24" t="s">
        <v>22</v>
      </c>
      <c r="B3">
        <f t="shared" si="1"/>
        <v>0</v>
      </c>
      <c r="C3">
        <v>1.0</v>
      </c>
      <c r="O3">
        <v>2.0</v>
      </c>
      <c r="S3">
        <v>1.0</v>
      </c>
    </row>
    <row r="4" ht="12.0" customHeight="1">
      <c r="A4" s="22" t="s">
        <v>23</v>
      </c>
    </row>
    <row r="5" ht="12.0" customHeight="1">
      <c r="A5" s="22" t="s">
        <v>24</v>
      </c>
    </row>
    <row r="6" ht="12.0" customHeight="1">
      <c r="A6" s="22" t="s">
        <v>25</v>
      </c>
    </row>
    <row r="7" ht="12.0" customHeight="1">
      <c r="A7" s="22" t="s">
        <v>26</v>
      </c>
    </row>
    <row r="8" ht="12.0" customHeight="1">
      <c r="A8" s="25" t="s">
        <v>27</v>
      </c>
      <c r="B8">
        <f>G32</f>
        <v>0.5</v>
      </c>
      <c r="C8">
        <v>0.5</v>
      </c>
      <c r="O8">
        <v>2.0</v>
      </c>
      <c r="P8">
        <v>2.0</v>
      </c>
    </row>
    <row r="9" ht="12.0" customHeight="1">
      <c r="A9" s="22" t="s">
        <v>28</v>
      </c>
    </row>
    <row r="10" ht="12.0" customHeight="1">
      <c r="A10" s="22" t="s">
        <v>171</v>
      </c>
    </row>
    <row r="11" ht="12.0" customHeight="1">
      <c r="A11" s="25" t="s">
        <v>30</v>
      </c>
      <c r="B11">
        <f>G35</f>
        <v>0.5</v>
      </c>
      <c r="C11">
        <v>0.5</v>
      </c>
      <c r="O11">
        <v>2.0</v>
      </c>
      <c r="P11">
        <v>2.0</v>
      </c>
    </row>
    <row r="12" ht="12.0" customHeight="1">
      <c r="A12" s="24" t="s">
        <v>31</v>
      </c>
      <c r="B12">
        <f>D36</f>
        <v>0</v>
      </c>
      <c r="C12">
        <v>1.0</v>
      </c>
      <c r="O12">
        <v>2.0</v>
      </c>
      <c r="S12">
        <v>1.0</v>
      </c>
    </row>
    <row r="13" ht="12.0" customHeight="1">
      <c r="A13" s="22" t="s">
        <v>32</v>
      </c>
    </row>
    <row r="14" ht="12.0" customHeight="1">
      <c r="A14" s="25" t="s">
        <v>33</v>
      </c>
      <c r="B14">
        <f>G38</f>
        <v>0</v>
      </c>
      <c r="C14">
        <v>0.5</v>
      </c>
      <c r="O14">
        <v>2.0</v>
      </c>
      <c r="P14">
        <v>2.0</v>
      </c>
    </row>
    <row r="15" ht="12.0" customHeight="1">
      <c r="A15" s="24" t="s">
        <v>34</v>
      </c>
      <c r="B15">
        <f t="shared" ref="B15:B16" si="2">D39</f>
        <v>0</v>
      </c>
      <c r="C15">
        <v>1.0</v>
      </c>
      <c r="O15">
        <v>2.0</v>
      </c>
      <c r="S15">
        <v>1.0</v>
      </c>
    </row>
    <row r="16" ht="12.0" customHeight="1">
      <c r="A16" s="24" t="s">
        <v>35</v>
      </c>
      <c r="B16">
        <f t="shared" si="2"/>
        <v>0</v>
      </c>
      <c r="C16">
        <v>1.0</v>
      </c>
      <c r="O16">
        <v>2.0</v>
      </c>
      <c r="S16">
        <v>1.0</v>
      </c>
    </row>
    <row r="17" ht="12.0" customHeight="1">
      <c r="A17" s="22" t="s">
        <v>36</v>
      </c>
    </row>
    <row r="18" ht="12.0" customHeight="1"/>
    <row r="19" ht="12.0" customHeight="1"/>
    <row r="20" ht="12.0" customHeight="1"/>
    <row r="21" ht="12.0" customHeight="1"/>
    <row r="22" ht="12.0" customHeight="1"/>
    <row r="23" ht="12.0" customHeight="1"/>
    <row r="24" ht="12.0" customHeight="1">
      <c r="A24" s="1"/>
      <c r="B24" s="1" t="s">
        <v>199</v>
      </c>
      <c r="C24" s="1"/>
      <c r="D24" s="1"/>
      <c r="E24" s="1" t="s">
        <v>173</v>
      </c>
      <c r="F24" s="1"/>
      <c r="G24" s="1"/>
      <c r="K24" s="1"/>
    </row>
    <row r="25" ht="12.0" customHeight="1">
      <c r="A25" s="1"/>
      <c r="B25" s="1" t="s">
        <v>174</v>
      </c>
      <c r="C25" s="1" t="s">
        <v>175</v>
      </c>
      <c r="D25" s="1" t="s">
        <v>176</v>
      </c>
      <c r="E25" s="1" t="s">
        <v>174</v>
      </c>
      <c r="F25" s="1" t="s">
        <v>175</v>
      </c>
      <c r="G25" s="1" t="s">
        <v>176</v>
      </c>
      <c r="H25" s="1" t="s">
        <v>177</v>
      </c>
      <c r="I25" s="1" t="s">
        <v>178</v>
      </c>
    </row>
    <row r="26" ht="12.0" customHeight="1">
      <c r="A26" s="24" t="s">
        <v>21</v>
      </c>
      <c r="B26">
        <v>1.0</v>
      </c>
      <c r="C26">
        <v>1.0</v>
      </c>
      <c r="D26">
        <f t="shared" ref="D26:D27" si="3">B26/C26</f>
        <v>1</v>
      </c>
    </row>
    <row r="27" ht="12.0" customHeight="1">
      <c r="A27" s="24" t="s">
        <v>22</v>
      </c>
      <c r="C27">
        <v>1.0</v>
      </c>
      <c r="D27">
        <f t="shared" si="3"/>
        <v>0</v>
      </c>
    </row>
    <row r="28" ht="12.0" customHeight="1">
      <c r="A28" s="22" t="s">
        <v>23</v>
      </c>
    </row>
    <row r="29" ht="12.0" customHeight="1">
      <c r="A29" s="22" t="s">
        <v>24</v>
      </c>
    </row>
    <row r="30" ht="12.0" customHeight="1">
      <c r="A30" s="22" t="s">
        <v>25</v>
      </c>
    </row>
    <row r="31" ht="12.0" customHeight="1">
      <c r="A31" s="22" t="s">
        <v>26</v>
      </c>
    </row>
    <row r="32" ht="12.0" customHeight="1">
      <c r="A32" s="25" t="s">
        <v>27</v>
      </c>
      <c r="E32">
        <v>0.5</v>
      </c>
      <c r="F32">
        <v>1.0</v>
      </c>
      <c r="G32">
        <f>E32/F32</f>
        <v>0.5</v>
      </c>
    </row>
    <row r="33" ht="12.0" customHeight="1">
      <c r="A33" s="22" t="s">
        <v>28</v>
      </c>
    </row>
    <row r="34" ht="12.0" customHeight="1">
      <c r="A34" s="22" t="s">
        <v>171</v>
      </c>
    </row>
    <row r="35" ht="12.0" customHeight="1">
      <c r="A35" s="25" t="s">
        <v>30</v>
      </c>
      <c r="E35">
        <v>0.5</v>
      </c>
      <c r="F35">
        <v>1.0</v>
      </c>
      <c r="G35">
        <f>E35/F35</f>
        <v>0.5</v>
      </c>
    </row>
    <row r="36" ht="12.0" customHeight="1">
      <c r="A36" s="24" t="s">
        <v>31</v>
      </c>
      <c r="C36">
        <v>1.0</v>
      </c>
      <c r="D36">
        <f>B36/C36</f>
        <v>0</v>
      </c>
    </row>
    <row r="37" ht="12.0" customHeight="1">
      <c r="A37" s="22" t="s">
        <v>32</v>
      </c>
    </row>
    <row r="38" ht="12.0" customHeight="1">
      <c r="A38" s="25" t="s">
        <v>33</v>
      </c>
      <c r="E38">
        <v>0.0</v>
      </c>
      <c r="F38">
        <v>1.0</v>
      </c>
      <c r="G38">
        <f>E38/F38</f>
        <v>0</v>
      </c>
    </row>
    <row r="39" ht="12.0" customHeight="1">
      <c r="A39" s="24" t="s">
        <v>34</v>
      </c>
      <c r="C39">
        <v>1.0</v>
      </c>
      <c r="D39">
        <f t="shared" ref="D39:D40" si="4">B39/C39</f>
        <v>0</v>
      </c>
    </row>
    <row r="40" ht="12.0" customHeight="1">
      <c r="A40" s="24" t="s">
        <v>35</v>
      </c>
      <c r="C40">
        <v>1.0</v>
      </c>
      <c r="D40">
        <f t="shared" si="4"/>
        <v>0</v>
      </c>
    </row>
    <row r="41" ht="12.0" customHeight="1">
      <c r="A41" s="22" t="s">
        <v>36</v>
      </c>
    </row>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71"/>
    <col customWidth="1" min="2" max="27"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24" t="s">
        <v>21</v>
      </c>
      <c r="B2">
        <f t="shared" ref="B2:B3" si="1">D26</f>
        <v>0</v>
      </c>
      <c r="C2">
        <v>1.0</v>
      </c>
      <c r="F2">
        <v>1.0</v>
      </c>
      <c r="H2">
        <v>6.0</v>
      </c>
      <c r="I2">
        <v>1.0</v>
      </c>
      <c r="J2">
        <v>1.0</v>
      </c>
      <c r="O2">
        <v>2.0</v>
      </c>
      <c r="U2">
        <v>1.0</v>
      </c>
    </row>
    <row r="3" ht="12.0" customHeight="1">
      <c r="A3" s="24" t="s">
        <v>22</v>
      </c>
      <c r="B3">
        <f t="shared" si="1"/>
        <v>0</v>
      </c>
      <c r="C3">
        <v>1.0</v>
      </c>
      <c r="F3">
        <v>1.0</v>
      </c>
      <c r="G3">
        <v>2.0</v>
      </c>
      <c r="H3">
        <v>6.0</v>
      </c>
      <c r="I3">
        <v>1.0</v>
      </c>
      <c r="O3">
        <v>2.0</v>
      </c>
      <c r="U3">
        <v>1.0</v>
      </c>
    </row>
    <row r="4" ht="12.0" customHeight="1">
      <c r="A4" s="22" t="s">
        <v>23</v>
      </c>
    </row>
    <row r="5" ht="12.0" customHeight="1">
      <c r="A5" s="22" t="s">
        <v>24</v>
      </c>
    </row>
    <row r="6" ht="12.0" customHeight="1">
      <c r="A6" s="22" t="s">
        <v>25</v>
      </c>
    </row>
    <row r="7" ht="12.0" customHeight="1">
      <c r="A7" s="22" t="s">
        <v>26</v>
      </c>
    </row>
    <row r="8" ht="12.0" customHeight="1">
      <c r="A8" s="25" t="s">
        <v>27</v>
      </c>
      <c r="O8">
        <v>2.0</v>
      </c>
      <c r="P8">
        <v>2.0</v>
      </c>
      <c r="U8">
        <v>1.0</v>
      </c>
    </row>
    <row r="9" ht="12.0" customHeight="1">
      <c r="A9" s="22" t="s">
        <v>28</v>
      </c>
    </row>
    <row r="10" ht="12.0" customHeight="1">
      <c r="A10" s="22" t="s">
        <v>171</v>
      </c>
    </row>
    <row r="11" ht="12.0" customHeight="1">
      <c r="A11" s="25" t="s">
        <v>30</v>
      </c>
      <c r="O11">
        <v>2.0</v>
      </c>
      <c r="P11">
        <v>2.0</v>
      </c>
    </row>
    <row r="12" ht="12.0" customHeight="1">
      <c r="A12" s="24" t="s">
        <v>31</v>
      </c>
      <c r="B12">
        <f>D36</f>
        <v>0</v>
      </c>
      <c r="C12">
        <v>1.0</v>
      </c>
      <c r="F12">
        <v>1.0</v>
      </c>
      <c r="H12">
        <v>6.0</v>
      </c>
      <c r="I12">
        <v>1.0</v>
      </c>
      <c r="J12">
        <v>1.0</v>
      </c>
      <c r="O12">
        <v>2.0</v>
      </c>
      <c r="U12">
        <v>1.0</v>
      </c>
    </row>
    <row r="13" ht="12.0" customHeight="1">
      <c r="A13" s="22" t="s">
        <v>32</v>
      </c>
    </row>
    <row r="14" ht="12.0" customHeight="1">
      <c r="A14" s="24" t="s">
        <v>33</v>
      </c>
      <c r="B14">
        <f t="shared" ref="B14:B16" si="2">D38</f>
        <v>0</v>
      </c>
      <c r="C14">
        <v>1.0</v>
      </c>
      <c r="F14">
        <v>0.0</v>
      </c>
      <c r="G14">
        <v>4.0</v>
      </c>
      <c r="H14">
        <v>6.0</v>
      </c>
      <c r="I14">
        <v>1.0</v>
      </c>
      <c r="O14">
        <v>2.0</v>
      </c>
      <c r="U14">
        <v>1.0</v>
      </c>
    </row>
    <row r="15" ht="12.0" customHeight="1">
      <c r="A15" s="24" t="s">
        <v>34</v>
      </c>
      <c r="B15">
        <f t="shared" si="2"/>
        <v>0</v>
      </c>
      <c r="C15">
        <v>1.0</v>
      </c>
      <c r="F15">
        <v>0.0</v>
      </c>
      <c r="H15">
        <v>6.0</v>
      </c>
      <c r="I15">
        <v>1.0</v>
      </c>
      <c r="J15">
        <v>1.0</v>
      </c>
      <c r="O15">
        <v>2.0</v>
      </c>
      <c r="U15">
        <v>1.0</v>
      </c>
    </row>
    <row r="16" ht="12.0" customHeight="1">
      <c r="A16" s="24" t="s">
        <v>35</v>
      </c>
      <c r="B16">
        <f t="shared" si="2"/>
        <v>1</v>
      </c>
      <c r="C16">
        <v>1.0</v>
      </c>
      <c r="F16">
        <v>1.0</v>
      </c>
      <c r="H16">
        <v>6.0</v>
      </c>
      <c r="I16">
        <v>1.0</v>
      </c>
      <c r="J16">
        <v>1.0</v>
      </c>
      <c r="O16">
        <v>2.0</v>
      </c>
      <c r="U16">
        <v>1.0</v>
      </c>
      <c r="V16">
        <v>1.0</v>
      </c>
    </row>
    <row r="17" ht="12.0" customHeight="1">
      <c r="A17" s="22" t="s">
        <v>36</v>
      </c>
    </row>
    <row r="18" ht="12.0" customHeight="1"/>
    <row r="19" ht="12.0" customHeight="1"/>
    <row r="20" ht="12.0" customHeight="1"/>
    <row r="21" ht="12.0" customHeight="1"/>
    <row r="22" ht="12.0" customHeight="1"/>
    <row r="23" ht="12.0" customHeight="1"/>
    <row r="24" ht="12.0" customHeight="1">
      <c r="A24" s="1"/>
      <c r="B24" s="1" t="s">
        <v>172</v>
      </c>
      <c r="C24" s="1"/>
      <c r="D24" s="1"/>
      <c r="P24" t="s">
        <v>201</v>
      </c>
    </row>
    <row r="25" ht="12.0" customHeight="1">
      <c r="A25" s="1"/>
      <c r="B25" s="1" t="s">
        <v>174</v>
      </c>
      <c r="C25" s="1" t="s">
        <v>175</v>
      </c>
      <c r="D25" s="1" t="s">
        <v>176</v>
      </c>
      <c r="P25" s="28" t="s">
        <v>186</v>
      </c>
      <c r="Q25" s="28" t="s">
        <v>195</v>
      </c>
    </row>
    <row r="26" ht="12.0" customHeight="1">
      <c r="A26" s="24" t="s">
        <v>21</v>
      </c>
      <c r="B26">
        <v>0.0</v>
      </c>
      <c r="C26">
        <v>1.0</v>
      </c>
      <c r="D26">
        <f t="shared" ref="D26:D27" si="3">B26/C26</f>
        <v>0</v>
      </c>
      <c r="O26" s="26" t="s">
        <v>182</v>
      </c>
      <c r="P26" s="29"/>
      <c r="Q26" s="29">
        <v>1.0</v>
      </c>
    </row>
    <row r="27" ht="12.0" customHeight="1">
      <c r="A27" s="24" t="s">
        <v>22</v>
      </c>
      <c r="B27">
        <v>0.0</v>
      </c>
      <c r="C27">
        <v>1.0</v>
      </c>
      <c r="D27">
        <f t="shared" si="3"/>
        <v>0</v>
      </c>
      <c r="O27" s="30" t="s">
        <v>186</v>
      </c>
      <c r="P27" s="29"/>
      <c r="Q27" s="29">
        <v>1.0</v>
      </c>
    </row>
    <row r="28" ht="12.0" customHeight="1">
      <c r="A28" s="22" t="s">
        <v>23</v>
      </c>
      <c r="O28" s="31" t="s">
        <v>187</v>
      </c>
      <c r="P28" s="29"/>
      <c r="Q28" s="29"/>
    </row>
    <row r="29" ht="12.0" customHeight="1">
      <c r="A29" s="22" t="s">
        <v>24</v>
      </c>
      <c r="O29" s="31" t="s">
        <v>188</v>
      </c>
      <c r="P29" s="29"/>
      <c r="Q29" s="29"/>
    </row>
    <row r="30" ht="12.0" customHeight="1">
      <c r="A30" s="22" t="s">
        <v>25</v>
      </c>
      <c r="O30" s="31" t="s">
        <v>189</v>
      </c>
      <c r="P30" s="29"/>
      <c r="Q30" s="29"/>
    </row>
    <row r="31" ht="12.0" customHeight="1">
      <c r="A31" s="22" t="s">
        <v>26</v>
      </c>
      <c r="O31" s="31" t="s">
        <v>190</v>
      </c>
      <c r="P31" s="29"/>
      <c r="Q31" s="29"/>
    </row>
    <row r="32" ht="12.0" customHeight="1">
      <c r="A32" s="25" t="s">
        <v>27</v>
      </c>
      <c r="O32" s="32" t="s">
        <v>191</v>
      </c>
      <c r="P32" s="29"/>
      <c r="Q32" s="29"/>
    </row>
    <row r="33" ht="12.0" customHeight="1">
      <c r="A33" s="22" t="s">
        <v>28</v>
      </c>
      <c r="O33" s="31" t="s">
        <v>192</v>
      </c>
      <c r="P33" s="29"/>
      <c r="Q33" s="29"/>
    </row>
    <row r="34" ht="12.0" customHeight="1">
      <c r="A34" s="22" t="s">
        <v>171</v>
      </c>
      <c r="O34" s="31" t="s">
        <v>193</v>
      </c>
      <c r="P34" s="29"/>
      <c r="Q34" s="29"/>
    </row>
    <row r="35" ht="12.0" customHeight="1">
      <c r="A35" s="25" t="s">
        <v>30</v>
      </c>
      <c r="O35" s="31" t="s">
        <v>183</v>
      </c>
      <c r="P35" s="29"/>
      <c r="Q35" s="29"/>
    </row>
    <row r="36" ht="12.0" customHeight="1">
      <c r="A36" s="24" t="s">
        <v>31</v>
      </c>
      <c r="B36">
        <v>0.0</v>
      </c>
      <c r="C36">
        <v>1.0</v>
      </c>
      <c r="D36">
        <f>B36/C36</f>
        <v>0</v>
      </c>
      <c r="O36" s="30" t="s">
        <v>185</v>
      </c>
      <c r="P36" s="29"/>
      <c r="Q36" s="29">
        <v>1.0</v>
      </c>
    </row>
    <row r="37" ht="12.0" customHeight="1">
      <c r="A37" s="22" t="s">
        <v>32</v>
      </c>
      <c r="O37" s="31" t="s">
        <v>194</v>
      </c>
      <c r="P37" s="29"/>
      <c r="Q37" s="29"/>
    </row>
    <row r="38" ht="12.0" customHeight="1">
      <c r="A38" s="24" t="s">
        <v>33</v>
      </c>
      <c r="B38">
        <v>0.0</v>
      </c>
      <c r="C38">
        <v>1.0</v>
      </c>
      <c r="D38">
        <f t="shared" ref="D38:D40" si="4">B38/C38</f>
        <v>0</v>
      </c>
      <c r="O38" s="30" t="s">
        <v>195</v>
      </c>
      <c r="P38" s="29">
        <v>1.0</v>
      </c>
      <c r="Q38" s="29"/>
    </row>
    <row r="39" ht="12.0" customHeight="1">
      <c r="A39" s="24" t="s">
        <v>34</v>
      </c>
      <c r="B39">
        <v>0.0</v>
      </c>
      <c r="C39">
        <v>1.0</v>
      </c>
      <c r="D39">
        <f t="shared" si="4"/>
        <v>0</v>
      </c>
      <c r="O39" s="34" t="s">
        <v>196</v>
      </c>
      <c r="P39" s="29">
        <v>1.0</v>
      </c>
      <c r="Q39" s="29"/>
    </row>
    <row r="40" ht="12.0" customHeight="1">
      <c r="A40" s="24" t="s">
        <v>35</v>
      </c>
      <c r="B40">
        <v>1.0</v>
      </c>
      <c r="C40">
        <v>1.0</v>
      </c>
      <c r="D40">
        <f t="shared" si="4"/>
        <v>1</v>
      </c>
      <c r="O40" s="34" t="s">
        <v>184</v>
      </c>
      <c r="P40" s="29"/>
      <c r="Q40" s="29">
        <v>1.0</v>
      </c>
    </row>
    <row r="41" ht="12.0" customHeight="1">
      <c r="A41" s="22" t="s">
        <v>36</v>
      </c>
      <c r="O41" s="31" t="s">
        <v>197</v>
      </c>
      <c r="P41" s="29"/>
      <c r="Q41" s="29"/>
    </row>
    <row r="42" ht="12.0" customHeight="1">
      <c r="P42">
        <f t="shared" ref="P42:Q42" si="5">SUM(P26:P41)</f>
        <v>2</v>
      </c>
      <c r="Q42">
        <f t="shared" si="5"/>
        <v>4</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7" width="6.0"/>
  </cols>
  <sheetData>
    <row r="1" ht="12.0" customHeight="1">
      <c r="B1" t="s">
        <v>1</v>
      </c>
      <c r="C1" t="s">
        <v>38</v>
      </c>
      <c r="D1" t="s">
        <v>4</v>
      </c>
      <c r="F1" t="s">
        <v>5</v>
      </c>
      <c r="G1" t="s">
        <v>6</v>
      </c>
      <c r="H1" t="s">
        <v>7</v>
      </c>
      <c r="I1" t="s">
        <v>8</v>
      </c>
      <c r="J1" t="s">
        <v>10</v>
      </c>
      <c r="L1" t="s">
        <v>11</v>
      </c>
      <c r="O1" t="s">
        <v>165</v>
      </c>
      <c r="P1" t="s">
        <v>166</v>
      </c>
      <c r="S1" t="s">
        <v>15</v>
      </c>
      <c r="T1" t="s">
        <v>16</v>
      </c>
      <c r="U1" t="s">
        <v>17</v>
      </c>
      <c r="V1" t="s">
        <v>18</v>
      </c>
      <c r="X1" t="s">
        <v>167</v>
      </c>
      <c r="Y1" t="s">
        <v>168</v>
      </c>
      <c r="Z1" t="s">
        <v>169</v>
      </c>
      <c r="AA1" t="s">
        <v>170</v>
      </c>
    </row>
    <row r="2" ht="12.0" customHeight="1">
      <c r="A2" s="24" t="s">
        <v>21</v>
      </c>
      <c r="B2">
        <f t="shared" ref="B2:B3" si="1">G26</f>
        <v>0</v>
      </c>
      <c r="C2">
        <v>1.0</v>
      </c>
      <c r="F2">
        <v>1.0</v>
      </c>
      <c r="H2">
        <v>7.0</v>
      </c>
      <c r="I2">
        <v>1.0</v>
      </c>
      <c r="O2">
        <v>2.0</v>
      </c>
      <c r="U2">
        <v>1.0</v>
      </c>
    </row>
    <row r="3" ht="12.0" customHeight="1">
      <c r="A3" s="24" t="s">
        <v>22</v>
      </c>
      <c r="B3">
        <f t="shared" si="1"/>
        <v>0</v>
      </c>
      <c r="C3">
        <v>1.0</v>
      </c>
      <c r="F3">
        <v>1.0</v>
      </c>
      <c r="H3">
        <v>7.0</v>
      </c>
      <c r="I3">
        <v>1.0</v>
      </c>
      <c r="O3">
        <v>2.0</v>
      </c>
      <c r="U3">
        <v>1.0</v>
      </c>
    </row>
    <row r="4" ht="12.0" customHeight="1">
      <c r="A4" s="22" t="s">
        <v>23</v>
      </c>
    </row>
    <row r="5" ht="12.0" customHeight="1">
      <c r="A5" s="22" t="s">
        <v>24</v>
      </c>
    </row>
    <row r="6" ht="12.0" customHeight="1">
      <c r="A6" s="22" t="s">
        <v>25</v>
      </c>
    </row>
    <row r="7" ht="12.0" customHeight="1">
      <c r="A7" s="22" t="s">
        <v>26</v>
      </c>
    </row>
    <row r="8" ht="12.0" customHeight="1">
      <c r="A8" s="24" t="s">
        <v>27</v>
      </c>
      <c r="B8">
        <f>G32</f>
        <v>0</v>
      </c>
      <c r="C8">
        <v>1.0</v>
      </c>
      <c r="F8">
        <v>0.0</v>
      </c>
      <c r="G8">
        <v>6.0</v>
      </c>
      <c r="H8">
        <v>7.0</v>
      </c>
      <c r="I8">
        <v>1.0</v>
      </c>
      <c r="O8">
        <v>2.0</v>
      </c>
      <c r="U8">
        <v>1.0</v>
      </c>
    </row>
    <row r="9" ht="12.0" customHeight="1">
      <c r="A9" s="22" t="s">
        <v>28</v>
      </c>
    </row>
    <row r="10" ht="12.0" customHeight="1">
      <c r="A10" s="22" t="s">
        <v>171</v>
      </c>
    </row>
    <row r="11" ht="12.0" customHeight="1">
      <c r="A11" s="25" t="s">
        <v>30</v>
      </c>
      <c r="B11">
        <v>0.5</v>
      </c>
      <c r="C11">
        <v>0.5</v>
      </c>
      <c r="O11">
        <v>2.0</v>
      </c>
      <c r="P11">
        <v>2.0</v>
      </c>
    </row>
    <row r="12" ht="12.0" customHeight="1">
      <c r="A12" s="24" t="s">
        <v>31</v>
      </c>
      <c r="B12">
        <f>G36</f>
        <v>0</v>
      </c>
      <c r="C12">
        <v>1.0</v>
      </c>
      <c r="F12">
        <v>1.0</v>
      </c>
      <c r="G12">
        <v>1.0</v>
      </c>
      <c r="H12">
        <v>7.0</v>
      </c>
      <c r="I12">
        <v>1.0</v>
      </c>
      <c r="O12">
        <v>2.0</v>
      </c>
      <c r="U12">
        <v>1.0</v>
      </c>
    </row>
    <row r="13" ht="12.0" customHeight="1">
      <c r="A13" s="25" t="s">
        <v>32</v>
      </c>
      <c r="B13">
        <v>0.0</v>
      </c>
      <c r="C13">
        <v>0.5</v>
      </c>
      <c r="O13">
        <v>1.0</v>
      </c>
      <c r="P13">
        <v>1.0</v>
      </c>
    </row>
    <row r="14" ht="12.0" customHeight="1">
      <c r="A14" s="24" t="s">
        <v>33</v>
      </c>
      <c r="B14">
        <f t="shared" ref="B14:B16" si="2">G38</f>
        <v>0</v>
      </c>
      <c r="C14">
        <v>1.0</v>
      </c>
      <c r="F14">
        <v>1.0</v>
      </c>
      <c r="H14">
        <v>7.0</v>
      </c>
      <c r="I14">
        <v>1.0</v>
      </c>
      <c r="O14">
        <v>2.0</v>
      </c>
      <c r="U14">
        <v>1.0</v>
      </c>
    </row>
    <row r="15" ht="12.0" customHeight="1">
      <c r="A15" s="24" t="s">
        <v>34</v>
      </c>
      <c r="B15">
        <f t="shared" si="2"/>
        <v>0</v>
      </c>
      <c r="C15">
        <v>1.0</v>
      </c>
      <c r="F15">
        <v>1.0</v>
      </c>
      <c r="H15">
        <v>7.0</v>
      </c>
      <c r="I15">
        <v>1.0</v>
      </c>
      <c r="O15">
        <v>2.0</v>
      </c>
      <c r="U15">
        <v>1.0</v>
      </c>
    </row>
    <row r="16" ht="12.0" customHeight="1">
      <c r="A16" s="24" t="s">
        <v>35</v>
      </c>
      <c r="B16">
        <f t="shared" si="2"/>
        <v>1</v>
      </c>
      <c r="C16">
        <v>1.0</v>
      </c>
      <c r="F16">
        <v>1.0</v>
      </c>
      <c r="H16">
        <v>7.0</v>
      </c>
      <c r="I16">
        <v>1.0</v>
      </c>
      <c r="O16">
        <v>2.0</v>
      </c>
      <c r="U16">
        <v>1.0</v>
      </c>
      <c r="V16">
        <v>1.0</v>
      </c>
    </row>
    <row r="17" ht="12.0" customHeight="1">
      <c r="A17" s="22" t="s">
        <v>36</v>
      </c>
    </row>
    <row r="18" ht="12.0" customHeight="1"/>
    <row r="19" ht="12.0" customHeight="1"/>
    <row r="20" ht="12.0" customHeight="1"/>
    <row r="21" ht="12.0" customHeight="1"/>
    <row r="22" ht="12.0" customHeight="1"/>
    <row r="23" ht="12.0" customHeight="1"/>
    <row r="24" ht="12.0" customHeight="1">
      <c r="A24" s="1"/>
      <c r="B24" s="1" t="s">
        <v>202</v>
      </c>
      <c r="C24" s="1"/>
      <c r="D24" s="1"/>
      <c r="E24" s="1" t="s">
        <v>172</v>
      </c>
      <c r="F24" s="1"/>
      <c r="G24" s="1"/>
      <c r="K24" s="1"/>
      <c r="P24" t="s">
        <v>203</v>
      </c>
    </row>
    <row r="25" ht="12.0" customHeight="1">
      <c r="A25" s="1"/>
      <c r="B25" s="1" t="s">
        <v>174</v>
      </c>
      <c r="C25" s="1" t="s">
        <v>175</v>
      </c>
      <c r="D25" s="1" t="s">
        <v>176</v>
      </c>
      <c r="E25" s="1" t="s">
        <v>174</v>
      </c>
      <c r="F25" s="1" t="s">
        <v>175</v>
      </c>
      <c r="G25" s="1" t="s">
        <v>176</v>
      </c>
      <c r="H25" s="1" t="s">
        <v>177</v>
      </c>
      <c r="I25" s="1" t="s">
        <v>178</v>
      </c>
      <c r="P25" s="28" t="s">
        <v>185</v>
      </c>
      <c r="Q25" s="27" t="s">
        <v>191</v>
      </c>
    </row>
    <row r="26" ht="12.0" customHeight="1">
      <c r="A26" s="24" t="s">
        <v>21</v>
      </c>
      <c r="E26">
        <v>0.0</v>
      </c>
      <c r="F26">
        <v>1.0</v>
      </c>
      <c r="G26">
        <f t="shared" ref="G26:G27" si="3">E26/F26</f>
        <v>0</v>
      </c>
      <c r="O26" s="26" t="s">
        <v>182</v>
      </c>
      <c r="P26" s="29"/>
      <c r="Q26" s="29">
        <v>1.0</v>
      </c>
    </row>
    <row r="27" ht="12.0" customHeight="1">
      <c r="A27" s="24" t="s">
        <v>22</v>
      </c>
      <c r="E27">
        <v>0.0</v>
      </c>
      <c r="F27">
        <v>1.0</v>
      </c>
      <c r="G27">
        <f t="shared" si="3"/>
        <v>0</v>
      </c>
      <c r="O27" s="30" t="s">
        <v>186</v>
      </c>
      <c r="P27" s="29"/>
      <c r="Q27" s="29">
        <v>1.0</v>
      </c>
    </row>
    <row r="28" ht="12.0" customHeight="1">
      <c r="A28" s="22" t="s">
        <v>23</v>
      </c>
      <c r="O28" s="31" t="s">
        <v>187</v>
      </c>
      <c r="P28" s="29"/>
      <c r="Q28" s="29"/>
    </row>
    <row r="29" ht="12.0" customHeight="1">
      <c r="A29" s="22" t="s">
        <v>24</v>
      </c>
      <c r="O29" s="31" t="s">
        <v>188</v>
      </c>
      <c r="P29" s="29"/>
      <c r="Q29" s="29"/>
    </row>
    <row r="30" ht="12.0" customHeight="1">
      <c r="A30" s="22" t="s">
        <v>25</v>
      </c>
      <c r="O30" s="31" t="s">
        <v>189</v>
      </c>
      <c r="P30" s="29"/>
      <c r="Q30" s="29"/>
    </row>
    <row r="31" ht="12.0" customHeight="1">
      <c r="A31" s="22" t="s">
        <v>26</v>
      </c>
      <c r="O31" s="31" t="s">
        <v>190</v>
      </c>
      <c r="P31" s="29"/>
      <c r="Q31" s="29"/>
    </row>
    <row r="32" ht="12.0" customHeight="1">
      <c r="A32" s="24" t="s">
        <v>27</v>
      </c>
      <c r="E32">
        <v>0.0</v>
      </c>
      <c r="F32">
        <v>1.0</v>
      </c>
      <c r="G32">
        <f>E32/F32</f>
        <v>0</v>
      </c>
      <c r="O32" s="33" t="s">
        <v>191</v>
      </c>
      <c r="P32" s="29">
        <v>1.0</v>
      </c>
      <c r="Q32" s="29"/>
    </row>
    <row r="33" ht="12.0" customHeight="1">
      <c r="A33" s="22" t="s">
        <v>28</v>
      </c>
      <c r="O33" s="32" t="s">
        <v>192</v>
      </c>
      <c r="P33" s="29"/>
      <c r="Q33" s="29"/>
    </row>
    <row r="34" ht="12.0" customHeight="1">
      <c r="A34" s="22" t="s">
        <v>171</v>
      </c>
      <c r="O34" s="31" t="s">
        <v>193</v>
      </c>
      <c r="P34" s="29"/>
      <c r="Q34" s="29"/>
    </row>
    <row r="35" ht="12.0" customHeight="1">
      <c r="A35" s="25" t="s">
        <v>30</v>
      </c>
      <c r="B35">
        <v>1.0</v>
      </c>
      <c r="C35">
        <v>2.0</v>
      </c>
      <c r="D35">
        <f>B35/C35</f>
        <v>0.5</v>
      </c>
      <c r="O35" s="32" t="s">
        <v>183</v>
      </c>
      <c r="P35" s="29"/>
      <c r="Q35" s="29"/>
    </row>
    <row r="36" ht="12.0" customHeight="1">
      <c r="A36" s="24" t="s">
        <v>31</v>
      </c>
      <c r="E36">
        <v>0.0</v>
      </c>
      <c r="F36">
        <v>1.0</v>
      </c>
      <c r="G36">
        <f>E36/F36</f>
        <v>0</v>
      </c>
      <c r="O36" s="30" t="s">
        <v>185</v>
      </c>
      <c r="P36" s="29"/>
      <c r="Q36" s="29">
        <v>1.0</v>
      </c>
    </row>
    <row r="37" ht="12.0" customHeight="1">
      <c r="A37" s="25" t="s">
        <v>32</v>
      </c>
      <c r="B37">
        <v>0.0</v>
      </c>
      <c r="C37">
        <v>2.0</v>
      </c>
      <c r="D37">
        <f>B37/C37</f>
        <v>0</v>
      </c>
      <c r="O37" s="32" t="s">
        <v>194</v>
      </c>
      <c r="P37" s="29"/>
      <c r="Q37" s="29"/>
    </row>
    <row r="38" ht="12.0" customHeight="1">
      <c r="A38" s="24" t="s">
        <v>33</v>
      </c>
      <c r="E38">
        <v>0.0</v>
      </c>
      <c r="F38">
        <v>1.0</v>
      </c>
      <c r="G38">
        <f t="shared" ref="G38:G40" si="4">E38/F38</f>
        <v>0</v>
      </c>
      <c r="O38" s="33" t="s">
        <v>195</v>
      </c>
      <c r="P38" s="29"/>
      <c r="Q38" s="29">
        <v>1.0</v>
      </c>
    </row>
    <row r="39" ht="12.0" customHeight="1">
      <c r="A39" s="24" t="s">
        <v>34</v>
      </c>
      <c r="E39">
        <v>0.0</v>
      </c>
      <c r="F39">
        <v>1.0</v>
      </c>
      <c r="G39">
        <f t="shared" si="4"/>
        <v>0</v>
      </c>
      <c r="O39" s="34" t="s">
        <v>196</v>
      </c>
      <c r="P39" s="29"/>
      <c r="Q39" s="29">
        <v>1.0</v>
      </c>
    </row>
    <row r="40" ht="12.0" customHeight="1">
      <c r="A40" s="24" t="s">
        <v>35</v>
      </c>
      <c r="E40">
        <v>1.0</v>
      </c>
      <c r="F40">
        <v>1.0</v>
      </c>
      <c r="G40">
        <f t="shared" si="4"/>
        <v>1</v>
      </c>
      <c r="O40" s="34" t="s">
        <v>184</v>
      </c>
      <c r="P40" s="29"/>
      <c r="Q40" s="29">
        <v>1.0</v>
      </c>
    </row>
    <row r="41" ht="12.0" customHeight="1">
      <c r="A41" s="22" t="s">
        <v>36</v>
      </c>
      <c r="O41" s="31" t="s">
        <v>197</v>
      </c>
      <c r="P41" s="29"/>
      <c r="Q41" s="29"/>
    </row>
    <row r="42" ht="12.0" customHeight="1">
      <c r="P42">
        <f t="shared" ref="P42:Q42" si="5">SUM(P26:P41)</f>
        <v>1</v>
      </c>
      <c r="Q42">
        <f t="shared" si="5"/>
        <v>6</v>
      </c>
    </row>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