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4"/>
    <sheet state="visible" name="e18" sheetId="2" r:id="rId5"/>
    <sheet state="visible" name="e17" sheetId="3" r:id="rId6"/>
    <sheet state="visible" name="e16" sheetId="4" r:id="rId7"/>
    <sheet state="visible" name="e15" sheetId="5" r:id="rId8"/>
    <sheet state="visible" name="e14" sheetId="6" r:id="rId9"/>
    <sheet state="visible" name="e13" sheetId="7" r:id="rId10"/>
    <sheet state="visible" name="e12" sheetId="8" r:id="rId11"/>
    <sheet state="visible" name="e11" sheetId="9" r:id="rId12"/>
    <sheet state="visible" name="e10" sheetId="10" r:id="rId13"/>
    <sheet state="visible" name="e9" sheetId="11" r:id="rId14"/>
    <sheet state="visible" name="e8" sheetId="12" r:id="rId15"/>
    <sheet state="visible" name="e7" sheetId="13" r:id="rId16"/>
    <sheet state="visible" name="e6" sheetId="14" r:id="rId17"/>
    <sheet state="visible" name="e5" sheetId="15" r:id="rId18"/>
    <sheet state="visible" name="e4" sheetId="16" r:id="rId19"/>
    <sheet state="visible" name="e3" sheetId="17" r:id="rId20"/>
    <sheet state="visible" name="e2" sheetId="18" r:id="rId21"/>
    <sheet state="visible" name="e1" sheetId="19" r:id="rId22"/>
  </sheets>
  <definedNames/>
  <calcPr/>
</workbook>
</file>

<file path=xl/sharedStrings.xml><?xml version="1.0" encoding="utf-8"?>
<sst xmlns="http://schemas.openxmlformats.org/spreadsheetml/2006/main" count="2182" uniqueCount="306">
  <si>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</si>
  <si>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</si>
  <si>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</si>
  <si>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</si>
  <si>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</si>
  <si>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</si>
  <si>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</si>
  <si>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</si>
  <si>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</si>
  <si>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</si>
  <si>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</si>
  <si>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</si>
  <si>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</si>
  <si>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</si>
  <si>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</si>
  <si>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</si>
  <si>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</si>
  <si>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</si>
  <si>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</si>
  <si>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</si>
  <si>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</si>
  <si>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</si>
  <si>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</si>
  <si>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</si>
  <si>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</si>
  <si>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</si>
  <si>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</si>
  <si>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</si>
  <si>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</si>
  <si>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</si>
  <si>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</si>
  <si>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Cobus Hugo</t>
  </si>
  <si>
    <t>Dante de Villiers</t>
  </si>
  <si>
    <t>Felix Godlo</t>
  </si>
  <si>
    <t>Jacques Burger</t>
  </si>
  <si>
    <t>Meryl Szolkiewicz</t>
  </si>
  <si>
    <t>Tania Copeland</t>
  </si>
  <si>
    <t>Ting Ting Wong</t>
  </si>
  <si>
    <t>Durao Mariano</t>
  </si>
  <si>
    <t>Geoffrey Cooke-Tonnesen</t>
  </si>
  <si>
    <t>Laetitia le Roux</t>
  </si>
  <si>
    <t>Mike Venter</t>
  </si>
  <si>
    <t>Mmaba Molefe</t>
  </si>
  <si>
    <t>Rocco van Rooyen</t>
  </si>
  <si>
    <t>Rose-Lee Smith</t>
  </si>
  <si>
    <t>Lee-Anne van Renen</t>
  </si>
  <si>
    <t>Nathan Castle</t>
  </si>
  <si>
    <t>Nicole Capper</t>
  </si>
  <si>
    <t>Paul Smulders</t>
  </si>
  <si>
    <t>Rob Bentele</t>
  </si>
  <si>
    <t>Seipei Mashugane</t>
  </si>
  <si>
    <t>Steffi Brink</t>
  </si>
  <si>
    <t>Pre-table 2</t>
  </si>
  <si>
    <t>wTCR</t>
  </si>
  <si>
    <t>SurvAv</t>
  </si>
  <si>
    <t>Days</t>
  </si>
  <si>
    <t>Place</t>
  </si>
  <si>
    <t>Exile</t>
  </si>
  <si>
    <t>Non-VFB</t>
  </si>
  <si>
    <t>FINAL TOTALS, SORTED BY SurvAv</t>
  </si>
  <si>
    <t>CHALLENGES</t>
  </si>
  <si>
    <t>e1 rc</t>
  </si>
  <si>
    <t>"Haulin' Oats"</t>
  </si>
  <si>
    <t>As seen in Cagayan, Worlds Apart. Tribemembers are blindfolded, must gather supplies, as led by the “weakest” (Laetitia, Jacques, Seipei) as callers. Durao, Dante, Rob raise their platforms, rest are blindfolded and gather items. Jacques spots the advantage, has tribe get it, pockets it. Rest get rice, bananas, etc. (No winner, not counted in stats.)</t>
  </si>
  <si>
    <t>e1 IoS</t>
  </si>
  <si>
    <t>Choice (D1)</t>
  </si>
  <si>
    <t>After being picked as leaders, Cobus, Paul, and Rocco are sent to the Island of Secrets. There, each is given a choice between flint for their tribe, or a hidden idol clue. Rocco chooses flint, Cobus and Paul choose the clue (Paul plans to share it with his tribe). Rocco sneaks the clue out of Paul's pocket, and thus has both.</t>
  </si>
  <si>
    <t>e1 rc/ic</t>
  </si>
  <si>
    <t>Water obstacles /puzzle</t>
  </si>
  <si>
    <t>Starting on a platform in the water, tribes must disassemble a 12-piece cube puzzle. They must then carry the pieces across a water obstacle course, then reassemble them on a platform on the beach. Puzzle takes 1 hr, 30 minutes before Ta'alo wins. Laumei second shortly thereafter. Both win immunity, Sa'ula loses.</t>
  </si>
  <si>
    <t>e2 rc/ic</t>
  </si>
  <si>
    <t>Tether/ coconuts, stacking balls</t>
  </si>
  <si>
    <t>Tania, Laetitia sit out. Only 1 tribe wins immunity. Retriever (Jacques, Rocco, Steffi) moves around picking up balls and cups and stacking them, but is tethered to heavy bag of coconuts, which the rest of the tribe must lift up. Rocco is first, wins immunity for Laumei; Jacques second, Ta’Alo wins reward. Laumei picks chickens for their reward, Ta’Alo gets fishing gear. Laumei sends Rob to Island of Secrets.</t>
  </si>
  <si>
    <t>e2 IoS</t>
  </si>
  <si>
    <t>Game (D4)</t>
  </si>
  <si>
    <t>Rob plays a game, with 1-in-3 chance at winning an advantage that allows him to send the person of his choice to IoS. He loses, and his penalty is that he can't vote at the next Tribal Council.</t>
  </si>
  <si>
    <t>e2 ic</t>
  </si>
  <si>
    <t>"Water Slaughter"</t>
  </si>
  <si>
    <t>Only Ta'alo and Sa'ula attend (Laumei already immune). Rob returns, Jacques sits out. Contestants must, in pairs, run through the water to a ring, then bring it back to their tribe's pole, while preventing the opposing pair from doing so, as seen in the Caramoan Ep1 RC. Results: Round 1. Dante/Felix d. Rob/Paul (T1, S0). 2. Cobus/Tania d. Nate/Seipei (T2, S0). 3. Steffi/Nicole d. Ting-Ting/Meryl (T2, S1). Medics check Nate, he’s out for rest of challenge. 4. Dante/Felix d. Paul/Rob; Ta’Alo wins immunity, 3-1.</t>
  </si>
  <si>
    <t>e3 rc/ic</t>
  </si>
  <si>
    <t>"Mudslide"</t>
  </si>
  <si>
    <t>Ting Ting, Tania; Rose-Lee, Mmaba sit out. As seen in HvV. In pairs (or solo), contestants must cross a muddy obstacle course, grab a flag, then race back and place their flag in a basket. First to three flags wins. Rd.1: Rob/Nate d. Dante/Cobus &amp; Mike/Durao (S1); Rd.2: Rocco d. Jacques, Seipei (S1, L1). Rd.3: Steffi/Nicole d. Felix/Meryl &amp; Laetitia/Geoffrey (S2, L1, T0). Rd.4: Rob/Nate d. Jacques/Cobus &amp; Durao/Geoff - Sa’ula wins, 3-1-0! Sudden death round for second immunity: Rocco v. Dante. Rocco wins, Laumei immune. Sa’ula gets comfort items, sends Tania to IoS. Laumei gets tarp &amp; flint.</t>
  </si>
  <si>
    <t>e3 IoS</t>
  </si>
  <si>
    <t>Choice (D6)</t>
  </si>
  <si>
    <t>Tania can either (1) return to camp the next day, or (2) wait until the swap (2 days), then pick the new tribe she wants to join. If she joins one that already has six people, she can bump a person of her choice to the tribe with five. She picks #2</t>
  </si>
  <si>
    <t>e4 rc/ic</t>
  </si>
  <si>
    <t>Planks, sandbags</t>
  </si>
  <si>
    <t>Winner gets a Steers Ribs feast, barbecue items, spices; second gets two racks of ribs. Contestants must walk on planks until they reach a tribemate, then connect their planks, so they walk in a train, up to 4 people. Sa’Ula and Ta’Alo go quickly, Durão struggles with the first part for Laumei. Contestants then retrieve a key, use the planks for a staircase puzzle, climb the stairs, land 5 sandbags on their target. Stairs/sandbags: Rocco/Laetitia, Steffi/Mike, Jacques/Felix. Sandbags: Laetitia-2, Rocco-3; Steffi-3, Mike-2; Jacques-3, Felix-1. Ta’Alo has a huge lead, but Sa’Ula catches up on sandbags at 4-4. Then Laumei also catches up, 4-4-4. But Ta’Alo wins, Sa’Ula second. Ta’Alo sends Seipei to IoS (nothing hidden there, just escape from Tribal).</t>
  </si>
  <si>
    <t>e5 rc</t>
  </si>
  <si>
    <t>Concentration</t>
  </si>
  <si>
    <t>Rob, Nathan sit out. Standard tile-flipping game, 64 total tiles. First tribe to match 7 pairs of tiles wins. Matches: Seipei, Nicole, Rocco,  Geoffrey, Seipei (2), Mmaba, Meryl, Jacques, Laetitia, Felix, Rocco (2), Durao, Cobus, Tania, Steffi (T-5, L-6, S-4), Meryl (2, Ta'alo now with 6), Mmaba (2), Cobus (2, Sa'ula now also has 6), Rocco (3, with Nicole's guidance): Ta'alo wins a feast of Bio-Strath smoothies. Seipei gets 2nd place for Laumei. Ta'alo exiles Geoffrey. At reward, Meryl (with Dante's help) finds idol clue.</t>
  </si>
  <si>
    <t>e5 IoS</t>
  </si>
  <si>
    <t>Choice (D10)</t>
  </si>
  <si>
    <t>Geoffrey chooses a jar of candy over firewood for his tribe. No advantage hidden inside, sadly.</t>
  </si>
  <si>
    <t>e5 ic</t>
  </si>
  <si>
    <t>No smash, just grab/ slide puzzle</t>
  </si>
  <si>
    <t>Laetitia, Steffi sit out. Contestants start on a dock, and one at a time, swim to a structure, climb up, jump off and grab a puzzle bag, and swim the bag into shore. The five pieces are then fed through a series of slide puzzles until releasing 5 pieces for a final slide puzzle. Ta'alo first to puzzle, and wins (Meryl on final puzzle), Laumei second to puzzle, Sa'ula (possibly throwing) last to puzzle. After 1 hr, 45 min, Sa'ula eventually solves puzzle (Laumei's unsolvable). Meryl grabs the idol.</t>
  </si>
  <si>
    <t>e6 rc</t>
  </si>
  <si>
    <t>Slingshots, nets</t>
  </si>
  <si>
    <t>Mmaba, Geoffrey; Meryl, Nicole sit out. As in Guatemala, Tocatins, Philippines, etc. One person (one at a time) fires balls from a slingshot, while two people in the field (Cobus, Steffi; Jacques, Durao; Rocco, Rob) try to catch it in a hand net. First tribe to five catches wins reward (coffee, tea, donuts). Catches: Rocco (T-1); Cobus (T-1, S-1), Cobus again (T-1, S-2), Durao (T-1, S-2, L-1), Jacques (T-1, S-2, L-2). Dante swaps with Rob. More catches: Cobus 3rd (T-1, S-3, L-2), Jacques again (T-1, S-3, L-3), Durao again (T-1, S-3, L-4), Rocco again (T-2, S-3, L-4). Mike swaps with Steffi. More catches: Durao catches his third, and Laumei wins! They send Nicole, Nathan to IoS.</t>
  </si>
  <si>
    <t>e6 IoS</t>
  </si>
  <si>
    <t>Half-idols (D13)</t>
  </si>
  <si>
    <t>Nathan, Nicole each given a half-idol. When combined, they become a full one. Nathan gives his half to Nicole.</t>
  </si>
  <si>
    <t>e6 ic</t>
  </si>
  <si>
    <t>Discy Business</t>
  </si>
  <si>
    <t>Rob, Laetitia; Nathan, Mike sit out. As seen in HvHvH. Tribes must hold a disc via four ropes, and stack cubes to spell out IMMUNITY (plus two logo cubes on either end). First two to finish win immunity. Ta'alo drops, Laumei drops, but Sa'ula figures it out quickly, wins first immunity. Both place their final blocks, but Tania falls off the beam. Ta'alo takes 2nd.</t>
  </si>
  <si>
    <t>e7 rc</t>
  </si>
  <si>
    <t>"Spoon Man" (team version)</t>
  </si>
  <si>
    <t>Each person controls one paddle, must pass three balls (one at a time) along the track, eventually into a final ramp. Ta'alo takes an early lead, wins.</t>
  </si>
  <si>
    <t>e7 IoS</t>
  </si>
  <si>
    <t>After a swap from three tribes down to two with an odd number of players left, Steffi the odd person out, and has to spend two days at IoS, missing both the RC and the IC. She returns to the IC-losing tribe at Tribal, joining them after they vote someone out (Ta'alo, taking Rocco's place).</t>
  </si>
  <si>
    <t>e7 ic</t>
  </si>
  <si>
    <t>"Hot Pursuit"</t>
  </si>
  <si>
    <t>Steffi ineligible to play, but allowed to watch (again, she will join losing tribe after Tribal). Nobody drops out for several circuits, then Laetitia hands off her bag to Cobus. At that point, Sa'ula is already very close to Ta'alo, so Dante sprints ahead and catches Rocco. Sa'ula wins.</t>
  </si>
  <si>
    <t>e8 rc</t>
  </si>
  <si>
    <t>"Kicking and Screaming"</t>
  </si>
  <si>
    <t>As originally seen in Cook Islands. First to three wins. Rd.1: Dante, Durao vs. Mike; Cobus, Rob vs. Nathan - Nathan off quickly, Ta'alo 1, Sa'ula 0. Rd.2: Dante, Nicole vs. Mike; Rob, Steffi vs. Durao - Rob drags Durao quickly, T-2, S-0. Rd.3: Laetitia, Steffi vs. Nicole; Meryl, Mmaba vs. Seipei - Seipei refuses to move, Ta'alo sweeps, 3-0. They win pizza, sodas, send Durao to IoS. (Geoffrey, Jacques don't actually participate.)</t>
  </si>
  <si>
    <t>e8 IoS</t>
  </si>
  <si>
    <t>Single-use idol</t>
  </si>
  <si>
    <t>Durao opens a box, it contains an idol that can only be used at the next Tribal Council (also the note says the merge occurs the day after that Tribal), thus guaranteeing the user makes it to the merge.</t>
  </si>
  <si>
    <t>e8  ic</t>
  </si>
  <si>
    <t>Balls, poles, mazes</t>
  </si>
  <si>
    <t>Two pairs of people (Steffi/Rob, Mike/Cobus; Mmaba/Geoff, Meryl/Dante) must transport a ball on a pole across a series of obstacles. Once both reach the end, one more person (Seipei; Nicole) directs two blindfolded people to move each ball through a rotating circular maze. Sa'ula first to get both balls out of maze, but they fling the winning ball away from the collecting basket, giving Ta'alo an easy win.</t>
  </si>
  <si>
    <t>e9 ic</t>
  </si>
  <si>
    <t>"When It Rains"</t>
  </si>
  <si>
    <t>Contestants must stand on a horizontal balance beam, and are attached to a bar above their head. If they lower their arms, a bucket of paint/water over their heads tips, and they are out. Order out: 13. Laetitia (immediately), 12. Dante, 11. Mike, 10. Seipei, 9. Mmaba, 8. Durao, 7. Meryl (the last three as Nicole talks about food). After 1 hour: 6. Cobus. After 2 hrs, all must switch to one foot: 5. Jacques, 4. Nicole, 3. Rob, 2. Geoffrey, 1. Steffi wins (2 hrs, 35 minutes)! She sends... herself (?!) to IoS.</t>
  </si>
  <si>
    <t>e10 rc</t>
  </si>
  <si>
    <t>Collecting discs, basket shoot</t>
  </si>
  <si>
    <t>Four teams selected by schoolyard pick: Purple:  Durao (C), Mmaba, Dante, Geoffrey. Yellow: Cobus (C), Steffi, Laetitia, Seipei. Teal: Nicole (C), Jacques, Mike, Rob. Teams must cross a series of obstacles, collecting bags of discs along the way. At the end, they must slide the discs up a ramp and into a basket. First team to land 10 discs wins a trip to a spa. Rob, Dante, Cobus/Steffi shoot the discs. Yellow lands none, Rob 7, Dante 10. Purple wins!</t>
  </si>
  <si>
    <t>e10 iC</t>
  </si>
  <si>
    <t>"Last Gasp"</t>
  </si>
  <si>
    <t>Jacques, Cobus, Seipei opt to sit out for nachos and margaritas, instead of competing. As in Palau, contestants must stay under a metal grate while the tide rises, until they drop out. Last remaining wins. Order out: 9. Mmaba, 8. Durao, 7. Mike, 6. Laetitia. [30 minutes] 5. Dante, 4. Nicole. [1 hour] 3. Geoffrey, 2. Steffi, 1. Rob wins!</t>
  </si>
  <si>
    <t>e11 RC/IC</t>
  </si>
  <si>
    <t>Tile puzzle, obstacles</t>
  </si>
  <si>
    <t>In camp, the contestants draw colored tiles from a bag that assign them to teams: Yellow (Dante, Jacques, Mike), Teal (Rob, Steffi, Laetitia), and Purple (Seipei, Durao, Mmaba). Cobus and Nicole draw white tiles, go to IoS. At the challenge: One by one, contestants must release a (color-coded) tile, carry it across an obstacle course, then place it in a 4x4 frame. Once all tiles are placed, the team must rearrange them so that no color is repeated in a row or column. Yellow is working on their puzzle while teal still has two tiles to retrieve, and purple has four. Yellow wins triple individual immunities, plus a trip to a waterfall feast (spaghetti and wine).</t>
  </si>
  <si>
    <t>e11 IoS duel</t>
  </si>
  <si>
    <t>Tangram/IC</t>
  </si>
  <si>
    <t>Sent to IoS on Day 25, Cobus and Nicole have to race head-to-head in a duel to complete a tangram puzzle. Cobus wins, and receives immunity, valid at Tribal the next day.</t>
  </si>
  <si>
    <t>e12 RC</t>
  </si>
  <si>
    <t>Cylinders</t>
  </si>
  <si>
    <t>First stage: maneuver a cylinder along a rope wrapped around obstacles. First six advance. Second stage: Dig in a sand pit, remove 12 cylinders. First three advance. Third stage: Carry the cylinders on a tray across a balance beam, then use them (designs on each end) to finish a puzzle. First to finish an overnight trip to a Samoan village. Results, Stage 1: Cobus, Steffi, Dante, Nicole, Jacques, and... Rob (narrowly beats Laetitia). Stage 2: Dante, Rob, and ... Jacques (narrowly eliminating Cobus). Stage 3: Dante first to puzzle, first to finish. He picks Mike, Laetitia, Mmaba to join him, and sends Durao to IoS. 1. Dante, 2. Jacques, 3. Rob. 4. Cobus, 5-t. Steffi, Nicole. 7. Laetitia, 8-t. Mike, Mmaba, Durao.</t>
  </si>
  <si>
    <t>e12 IoS</t>
  </si>
  <si>
    <t>Cheat code</t>
  </si>
  <si>
    <t>Durao is given the chance at a "cheat code" (answer sheet) for the IC, in exchange for giving up his vote at Tribal. He picks that, and eventually spends the dwindling daylight hours memorizing the three sequences of symbols.</t>
  </si>
  <si>
    <t>e12 IC</t>
  </si>
  <si>
    <t>"Flash Back"</t>
  </si>
  <si>
    <t>As seen in San Juan del Sur. Nico flashes a series of symbols (first round - 7, second - ?, third - ?). Contestants must then use an answer cube to show Nico the same symbols in order. Anyone who misses a symbol is eliminated. Rd.1: 10. Rob (4th symbol), 8-tie. Mike, Steffi (6th), 7. Laetitia (7th). Rd.2: 6. Dante (2nd symbol), 5. Cobus (3rd), 4. Mmaba (4th), 3. Jacques (8th), 2. Nicole (9th). 1. Durao wins!</t>
  </si>
  <si>
    <t>e13 RC/ duels</t>
  </si>
  <si>
    <t>"Push Me, Pull You"</t>
  </si>
  <si>
    <t>As seen in Nicaragua. Contestants must prevent a steel rod from dropping and breaking a tile by pulling sideways on two handles. The twist: There are three rewards (a meal, an advantage, letters from home), and the contestants will compete only against other people who chose the same reward (as in Kaoh Rong). Competing for food: Nicole, Durao. Competing for  letters from home: Mike, Laetitia, Jacques, Steffi, Cobus. Competing for advantage: Rob, Mmaba. Food duel: Durao drops out quickly, gives reward to Nicole. Letters duel, order out: 5. Jacques, 4. Laetitia, 3. Cobus, 2. Mike drops out to let 1. Steffi win. Advantage duel: 2. Mmaba, 1. Rob wins ... and gets sent to IoS.</t>
  </si>
  <si>
    <t>e13 IoS</t>
  </si>
  <si>
    <t>All for Rob</t>
  </si>
  <si>
    <t>Rob gets to practice the next challenge, but also gets the same meal Nicole won PLUS his letter from home.</t>
  </si>
  <si>
    <t>e13 IC</t>
  </si>
  <si>
    <t>Bow, snake maze</t>
  </si>
  <si>
    <t>Contestants must carry three balls (one at a time) on a bow across and through obstacles, then place them on a track. When all three balls are through, they must run them along a snake maze track, placing them at different spots along the track. Order to snake maze: Rob, Cobus, Jacques, Steffi. (Durao, Nicole eventually get to the maze.) Mike, Mmaba, Laetitia, no balls through. Rob, Cobus, Jacques all place two balls, each drops on at least one attempt at third, but Rob eventually wins. He also gets a month free use of a Mahindra XUV 300 back in South Africa.</t>
  </si>
  <si>
    <t>E14 IoS duel</t>
  </si>
  <si>
    <t>Connect Four</t>
  </si>
  <si>
    <t>Mmaba, Steffi selected by tribe to attend. They first have a protein/BioStrath feast. Then they compete in a giant game of Connect Four, first person to three wins gets advantage. Mmaba wins, 3-0.</t>
  </si>
  <si>
    <t>E14 IC</t>
  </si>
  <si>
    <t>Keys, puzzle</t>
  </si>
  <si>
    <t>Starting on the beach, contestants must swim out to a cage, dive down, release a key, and take it back to the beach. There they must open a box, releasing ropes. They must shake the ropes to release another key. That key opens a box, where they untie knots, releasing puzzle pieces. First to complete the (squid) puzzle wins. Rob, Jacques have an early lead on the puzzle, Steffi, Nicole soon join them. Eventually, all but Mmaba are there. Nicole wins.</t>
  </si>
  <si>
    <t>E15 RC</t>
  </si>
  <si>
    <t>White Elephant auction</t>
  </si>
  <si>
    <t>Instead of bidding, contestants draw for spots. Nicole is first, and gets a chocolate cake. Next player can either take Nicole's reward, or what Nico pulls up next. Each successive player is able to steal any reward already claimed. When someone steals another's reward, the person who is stolen from automatically gets what Nico has. Additionally, some items remain covered until the end. After the final item is presented, Nicole then gets the chance to steal Final items at the end: 1. Nicole - ability to have some of anyone else's food. 2. Laetitia - bangers and mash. 3. Mike - the remaining letters from home. He's able to give one person theirs, and picks Laetitia. 4. Jacques - bacon and eggs. 5. Durao - bulltongue (jerky) and beer. 6. Steffi - sent to IoS. 7. Rob - chocolate cake.</t>
  </si>
  <si>
    <t>E15 IoS</t>
  </si>
  <si>
    <t>Food, love</t>
  </si>
  <si>
    <t>Steffi is visited by her best friend, Gina. They eat kebabs and drink milk, and Gina advises Steffi about her game.</t>
  </si>
  <si>
    <t>E15 IC</t>
  </si>
  <si>
    <t>"Teeter Tower"</t>
  </si>
  <si>
    <t>As seen in the F5 IC from South Pacific. Build a house of cards on a wobbly platform, held up by a rope with one hand. Everyone drops their stack at least once, but eventually, it's a close race at the end between Rob and Mike, and Mike wins. Scoring: 1. Mike, 2-tie everyone else.</t>
  </si>
  <si>
    <t>E16 IC</t>
  </si>
  <si>
    <t>(Loved ones)</t>
  </si>
  <si>
    <t>Loved ones: Nicole's boyfriend, Clint; Durao's mom, Teana?; Laetitia's daughter, Leandre; Steffi's friend, Gina (again!); Rob's mom, Rosey; Mike's dad, Wade. Challenge performed in pairs with loved ones: Contestants are handcuffed to a pole, loved ones must untie knots on a box, open it, remove a small crate, fill it with sandbags, and also retrieve a key to unlock the contestant. Together, they then advance to the second stage, where the contestant throws sandbags to knock five blocks off of (distant) pedestals. Rob is first unlocked, and knocks off all five blocks before anyone else even has one (although all are eventually unlocked). In addition to immunity, Rob also gets reward: an authentic South African braai. He picks Laetitia and Steffi (and loved ones) to join him. Mike, Nicole, Durao sent to IoS without loved ones.</t>
  </si>
  <si>
    <t>E17 RC</t>
  </si>
  <si>
    <t>"Over Extended"</t>
  </si>
  <si>
    <t>Contestants must balance a heavy goblet on the end of a pole, held by one hand. At regular intervals, Nico will tell them to add an additional length of pole, until only person is left still holding their goblet. Winner gets a trip to Manono Island to see bats.  Order out: 5. Steffi (5 segments of pole), 4. Laetitia (also 5), 3. Durao (also 5), 2. Nicole (adding 6th), 1. Rob wins! He sends Laetitia to IoS, brings Nicole along with him.</t>
  </si>
  <si>
    <t>E17 IoS</t>
  </si>
  <si>
    <t>Vote nullifier</t>
  </si>
  <si>
    <t>Laetitia arrives, and receives a free vote nullifier, valid at either F5 or F4 Tribal Councils.</t>
  </si>
  <si>
    <t>E17 IC</t>
  </si>
  <si>
    <t>Maze, 3-tier puzzle</t>
  </si>
  <si>
    <t xml:space="preserve">Contestants must run in to a huge maze and collect (one at a time) five bags of puzzle pieces. Once all five are retrieved, they must then complete the three-tiered puzzle from the Kaoh Rong Final 4 IC. Order to puzzle: Rob, Durao, Steffi, Nicole, Laetitia. </t>
  </si>
  <si>
    <t>E18 IC</t>
  </si>
  <si>
    <t>"The Ball Drop"</t>
  </si>
  <si>
    <t>As seen in the F4 IC from Philippines. Contestants must balance a ball on a cylinder that's been cut into multiple pieces, using handles at each end to hold the pieces together. At regular intervals, they must add more pieces on each end, making the task more difficult. Order out: 4. Laetitia (3 pieces), 3. Durao (5 pieces), 2. Nicole (5 pieces), 1. Rob wins!</t>
  </si>
  <si>
    <t>Individual challenges</t>
  </si>
  <si>
    <t>MPF</t>
  </si>
  <si>
    <t>Appearances</t>
  </si>
  <si>
    <t>MPF * ChA</t>
  </si>
  <si>
    <t>E9 IC</t>
  </si>
  <si>
    <t>E10 IC</t>
  </si>
  <si>
    <t>E12 RC</t>
  </si>
  <si>
    <t>E12 IC</t>
  </si>
  <si>
    <t>E13 IC</t>
  </si>
  <si>
    <t>Duels</t>
  </si>
  <si>
    <t>MPF-D</t>
  </si>
  <si>
    <t>MPFD * ChA</t>
  </si>
  <si>
    <t>E11 IoS</t>
  </si>
  <si>
    <t>E13 RC-A</t>
  </si>
  <si>
    <t>E13 RC-B</t>
  </si>
  <si>
    <t>E13 RC-C</t>
  </si>
  <si>
    <t>E14 IoS</t>
  </si>
  <si>
    <t>Idols and advantages</t>
  </si>
  <si>
    <t>Idol/Adv</t>
  </si>
  <si>
    <t>Found</t>
  </si>
  <si>
    <t>Played</t>
  </si>
  <si>
    <t>Votes voided</t>
  </si>
  <si>
    <t>Boot avoided</t>
  </si>
  <si>
    <t>Tie avoided</t>
  </si>
  <si>
    <t>Notes</t>
  </si>
  <si>
    <t>A-Jacques Burger-1</t>
  </si>
  <si>
    <t>Adv</t>
  </si>
  <si>
    <t>Extra vote advantage, found during opening RC/supply gathering challenge; used to vote (wrong) twice for Geoffrey at the merge TC</t>
  </si>
  <si>
    <t>Sa'ula tribe (Rob)</t>
  </si>
  <si>
    <t>Idol</t>
  </si>
  <si>
    <t>Using Paul's clue, Sa'ula (Nicole) gets their idol, it's a "tribe idol". Rob grabs it at the swap. Eventually played for Nicole.</t>
  </si>
  <si>
    <t>Jacques Burger-1</t>
  </si>
  <si>
    <t>Found using Cobus's clue; played for himself at Ep3 Tribal, voiding no votes</t>
  </si>
  <si>
    <t>Jacques Burger-2</t>
  </si>
  <si>
    <t>Found at Laumei camp after the swap (in same spot). Played before the vote in Ep14. Still voided two votes!</t>
  </si>
  <si>
    <t xml:space="preserve">Clue found at reward, idol grabbed at </t>
  </si>
  <si>
    <t>Idol/idol</t>
  </si>
  <si>
    <t>Nicole and Nathan get half-idols at IoS, Nathan gives his half to Nicole (she gives half to Seipei, who gives it to Rob, who gives it to Nicole). Played for Durao.</t>
  </si>
  <si>
    <t>Single-use idol, valid only at the Ep8 Tribal Council. Given to Durao at IoS. He declined to play it.</t>
  </si>
  <si>
    <t>A-Jacques Burger-2</t>
  </si>
  <si>
    <t>Reward steal advantage; given to Jacques at Island of Secrets. Never played.</t>
  </si>
  <si>
    <t>Wins a duel at IoS (vs Steffi). Prize is a clue telling her the location of an idol in the voting urn at Tribal. She gets it… but doesn't play it.</t>
  </si>
  <si>
    <t>Found next to the water well, in some tree roots</t>
  </si>
  <si>
    <t>ChA</t>
  </si>
  <si>
    <t>tot days</t>
  </si>
  <si>
    <t>exile days</t>
  </si>
  <si>
    <t>*Laetitia did not play her vote nullifier</t>
  </si>
  <si>
    <t>IC</t>
  </si>
  <si>
    <t>F4 Tribal Council voting</t>
  </si>
  <si>
    <t>Final jury vote</t>
  </si>
  <si>
    <t>win?</t>
  </si>
  <si>
    <t>#people</t>
  </si>
  <si>
    <t>win%</t>
  </si>
  <si>
    <t>total win%</t>
  </si>
  <si>
    <t>sitout</t>
  </si>
  <si>
    <t>Nicole</t>
  </si>
  <si>
    <t>Laetitia</t>
  </si>
  <si>
    <t>Durao</t>
  </si>
  <si>
    <t>Rob</t>
  </si>
  <si>
    <t>Cobus</t>
  </si>
  <si>
    <t>Dante</t>
  </si>
  <si>
    <t>Felix</t>
  </si>
  <si>
    <t>Jacques</t>
  </si>
  <si>
    <t>Meryl</t>
  </si>
  <si>
    <t>Tania</t>
  </si>
  <si>
    <t>Ting Ting</t>
  </si>
  <si>
    <t>Geoffrey</t>
  </si>
  <si>
    <t>Mike</t>
  </si>
  <si>
    <t>Mmaba</t>
  </si>
  <si>
    <t>Rocco</t>
  </si>
  <si>
    <t>Rose-Lee</t>
  </si>
  <si>
    <t>Lee-Anne</t>
  </si>
  <si>
    <t>Nathan</t>
  </si>
  <si>
    <t>Paul</t>
  </si>
  <si>
    <t>Seipei</t>
  </si>
  <si>
    <t>Steffi</t>
  </si>
  <si>
    <t>*Rob plays idol for Nicole (no votes), Nicole plays her for Durao (2 votes voided), Laetitia plays hers for herself (1 vote voided)</t>
  </si>
  <si>
    <t>RC</t>
  </si>
  <si>
    <t>F5 Tribal Council voting</t>
  </si>
  <si>
    <t>*Nicole plays her idol for Durao, voiding two votes</t>
  </si>
  <si>
    <t>*Laetitia plays her idol for herself, voiding one vote</t>
  </si>
  <si>
    <t>*Rob plays his idol for Nicole, voiding no votes</t>
  </si>
  <si>
    <t>F6 Tribal Council voting</t>
  </si>
  <si>
    <t>F7 Tribal Council voting</t>
  </si>
  <si>
    <t>*RC was an auction, no challenge</t>
  </si>
  <si>
    <t>IoS duel</t>
  </si>
  <si>
    <t>F8 Tribal Council voting</t>
  </si>
  <si>
    <t>*Jacques plays his idol before the vote, still gets two votes</t>
  </si>
  <si>
    <t>(which do not count)</t>
  </si>
  <si>
    <t>F9 Tribal Council voting</t>
  </si>
  <si>
    <t>*RC scored as a duel, or three duels with three winners</t>
  </si>
  <si>
    <t>F10 Tribal Council voting</t>
  </si>
  <si>
    <t>*Durao had "No vote" due to his IoS advantage</t>
  </si>
  <si>
    <t>*Durao used IC advantage</t>
  </si>
  <si>
    <t>Ind. IC</t>
  </si>
  <si>
    <t>F11 Tribal Council voting</t>
  </si>
  <si>
    <t>*Cobus and Nicole's duel</t>
  </si>
  <si>
    <t>*No prize for second place</t>
  </si>
  <si>
    <t>*IC performed in 3-person teams</t>
  </si>
  <si>
    <t>F12 Tribal Council voting</t>
  </si>
  <si>
    <t>F13 Tribal Council voting</t>
  </si>
  <si>
    <t>*Steffi self-exiled on IoS</t>
  </si>
  <si>
    <t>F14 Tribal Council voting</t>
  </si>
  <si>
    <t>*Meryl plays her idol for herself, voiding one vote</t>
  </si>
  <si>
    <t>F15 Tribal Council voting</t>
  </si>
  <si>
    <t>*Steffi exiled at swap, joins Ta'alo after vote at Tribal</t>
  </si>
  <si>
    <t>F16 Tribal Council voting</t>
  </si>
  <si>
    <t>F17 Tribal Council voting</t>
  </si>
  <si>
    <t>F18 Tribal Council voting</t>
  </si>
  <si>
    <t>*Seipei at Island of Secrets</t>
  </si>
  <si>
    <t>F19 Tribal Council voting</t>
  </si>
  <si>
    <t>*Jacques plays his idol (for himself), no votes voided</t>
  </si>
  <si>
    <t>*Tania exiled on Island of Secrets</t>
  </si>
  <si>
    <t>*Tania sent by Sa'ula to Island of Secrets</t>
  </si>
  <si>
    <t>*Rob unable to vote</t>
  </si>
  <si>
    <t>RC/IC</t>
  </si>
  <si>
    <t>F20 Tribal Council voting</t>
  </si>
  <si>
    <t>*Rob lost his vote at island of Secrets</t>
  </si>
  <si>
    <t>*Laumei also wins immunity, does not have to compete in later IC</t>
  </si>
  <si>
    <t>F21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</si>
</sst>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5">
    <font>
      <sz val="10.0"/>
      <color rgb="FF000000"/>
      <name val="Arial"/>
    </font>
    <font>
      <sz val="10.0"/>
      <color theme="1"/>
      <name val="Arial"/>
    </font>
    <font>
      <color theme="1"/>
      <name val="Calibri"/>
    </font>
    <font>
      <b/>
      <sz val="10.0"/>
      <color rgb="FF000000"/>
      <name val="Arial"/>
    </font>
    <font>
      <b/>
      <sz val="10.0"/>
      <color theme="1"/>
      <name val="Arial"/>
    </font>
  </fonts>
  <fills count="11">
    <fill>
      <patternFill patternType="none"/>
    </fill>
    <fill>
      <patternFill patternType="lightGray"/>
    </fill>
    <fill>
      <patternFill patternType="solid">
        <fgColor rgb="FFFFFF00"/>
        <bgColor rgb="FFFFFF00"/>
      </patternFill>
    </fill>
    <fill>
      <patternFill patternType="solid">
        <fgColor rgb="FFCCC0D9"/>
        <bgColor rgb="FFCCC0D9"/>
      </patternFill>
    </fill>
    <fill>
      <patternFill patternType="solid">
        <fgColor rgb="FF8DB3E2"/>
        <bgColor rgb="FF8DB3E2"/>
      </patternFill>
    </fill>
    <fill>
      <patternFill patternType="solid">
        <fgColor rgb="FFDDD9C3"/>
        <bgColor rgb="FFDDD9C3"/>
      </patternFill>
    </fill>
    <fill>
      <patternFill patternType="solid">
        <fgColor theme="1"/>
        <bgColor theme="1"/>
      </patternFill>
    </fill>
    <fill>
      <patternFill patternType="solid">
        <fgColor rgb="FFD8D8D8"/>
        <bgColor rgb="FFD8D8D8"/>
      </patternFill>
    </fill>
    <fill>
      <patternFill patternType="solid">
        <fgColor rgb="FFD99594"/>
        <bgColor rgb="FFD99594"/>
      </patternFill>
    </fill>
    <fill>
      <patternFill patternType="solid">
        <fgColor rgb="FF8DB4E2"/>
        <bgColor rgb="FF8DB4E2"/>
      </patternFill>
    </fill>
    <fill>
      <patternFill patternType="solid">
        <fgColor rgb="FFCCC0DA"/>
        <bgColor rgb="FFCCC0DA"/>
      </patternFill>
    </fill>
  </fills>
  <borders count="5">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quotePrefix="1" borderId="1" fillId="2" fontId="1" numFmtId="0" xfId="0" applyBorder="1" applyFont="1"/>
    <xf borderId="1" fillId="4" fontId="1" numFmtId="0" xfId="0" applyBorder="1" applyFill="1" applyFont="1"/>
    <xf borderId="1" fillId="5" fontId="1" numFmtId="0" xfId="0" applyBorder="1" applyFill="1" applyFont="1"/>
    <xf borderId="1" fillId="5" fontId="1" numFmtId="2" xfId="0" applyBorder="1" applyFont="1" applyNumberFormat="1"/>
    <xf borderId="0" fillId="0" fontId="2" numFmtId="0" xfId="0" applyFont="1"/>
    <xf borderId="1" fillId="6" fontId="1" numFmtId="0" xfId="0" applyBorder="1" applyFill="1" applyFont="1"/>
    <xf borderId="0" fillId="0" fontId="3" numFmtId="0" xfId="0" applyFont="1"/>
    <xf borderId="0" fillId="0" fontId="1" numFmtId="165" xfId="0" applyFont="1" applyNumberFormat="1"/>
    <xf borderId="0" fillId="0" fontId="4" numFmtId="0" xfId="0" applyFont="1"/>
    <xf borderId="0" fillId="0" fontId="1" numFmtId="0" xfId="0" applyAlignment="1" applyFont="1">
      <alignment shrinkToFit="0" wrapText="1"/>
    </xf>
    <xf borderId="0" fillId="0" fontId="1" numFmtId="166" xfId="0" applyFont="1" applyNumberFormat="1"/>
    <xf borderId="0" fillId="0" fontId="1" numFmtId="1" xfId="0" applyFont="1" applyNumberFormat="1"/>
    <xf borderId="1" fillId="7" fontId="1" numFmtId="2" xfId="0" applyBorder="1" applyFill="1" applyFont="1" applyNumberFormat="1"/>
    <xf borderId="1" fillId="7" fontId="1" numFmtId="0" xfId="0" applyBorder="1" applyFont="1"/>
    <xf borderId="1" fillId="8" fontId="1" numFmtId="0" xfId="0" applyBorder="1" applyFill="1" applyFont="1"/>
    <xf borderId="2" fillId="8" fontId="1" numFmtId="0" xfId="0" applyBorder="1" applyFont="1"/>
    <xf borderId="2" fillId="7" fontId="1" numFmtId="0" xfId="0" applyBorder="1" applyFont="1"/>
    <xf borderId="3" fillId="0" fontId="1" numFmtId="0" xfId="0" applyBorder="1" applyFont="1"/>
    <xf borderId="2" fillId="0" fontId="1" numFmtId="0" xfId="0" applyBorder="1" applyFont="1"/>
    <xf borderId="4" fillId="7" fontId="1" numFmtId="0" xfId="0" applyBorder="1" applyFont="1"/>
    <xf borderId="2" fillId="4" fontId="1" numFmtId="0" xfId="0" applyBorder="1" applyFont="1"/>
    <xf borderId="2" fillId="9" fontId="1" numFmtId="0" xfId="0" applyBorder="1" applyFill="1" applyFont="1"/>
    <xf borderId="2" fillId="10" fontId="1" numFmtId="0" xfId="0" applyBorder="1" applyFill="1" applyFont="1"/>
    <xf borderId="2" fillId="3" fontId="1" numFmtId="0" xfId="0" applyBorder="1" applyFont="1"/>
    <xf borderId="1" fillId="10" fontId="1" numFmtId="0" xfId="0" applyBorder="1" applyFont="1"/>
    <xf borderId="1" fillId="9" fontId="1" numFmtId="0" xfId="0" applyBorder="1" applyFont="1"/>
    <xf borderId="2"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8.0"/>
    <col customWidth="1" min="2" max="2" width="6.86"/>
    <col customWidth="1" min="3" max="38" width="6.0"/>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s="1" t="s">
        <v>22</v>
      </c>
      <c r="AB1" s="1" t="s">
        <v>23</v>
      </c>
      <c r="AC1" s="1" t="s">
        <v>24</v>
      </c>
      <c r="AD1" s="1" t="s">
        <v>25</v>
      </c>
      <c r="AE1" s="1" t="s">
        <v>26</v>
      </c>
      <c r="AF1" s="1" t="s">
        <v>27</v>
      </c>
      <c r="AG1" s="1" t="s">
        <v>28</v>
      </c>
      <c r="AH1" s="1" t="s">
        <v>29</v>
      </c>
      <c r="AI1" s="1" t="s">
        <v>30</v>
      </c>
      <c r="AJ1" s="1"/>
      <c r="AK1" s="1"/>
      <c r="AL1" s="1"/>
    </row>
    <row r="2" ht="12.0" customHeight="1">
      <c r="A2" s="3" t="s">
        <v>31</v>
      </c>
      <c r="B2" s="1"/>
      <c r="C2" s="4">
        <f>SUM('e1'!B2,'e2'!B2,'e3'!B2,'e4'!B2,'e5'!B2,'e6'!B2,'e7'!B2,'e8'!B2,'e9'!B2,'e10'!B2,'e11'!B2,'e12'!B2,'e13'!B2,'e14'!B2,'e15'!B2,'e16'!B2,'e17'!B2,'e18'!B2)</f>
        <v>1.754761905</v>
      </c>
      <c r="D2" s="4">
        <f>SUM('e1'!C2,'e2'!C2,'e3'!C2,'e4'!C2,'e5'!C2,'e6'!C2,'e7'!C2,'e8'!C2,'e9'!C2,'e10'!C2,'e11'!C2,'e12'!C2,'e13'!C2,'e14'!C2,'e15'!C2,'e16'!C2,'e17'!C2,'e18'!C2)</f>
        <v>8.564285714</v>
      </c>
      <c r="E2" s="4">
        <f t="shared" ref="E2:E22" si="3">C2/D2</f>
        <v>0.2048929664</v>
      </c>
      <c r="F2" s="1">
        <f>SUM('e1'!D2+'e2'!D2+'e3'!D2+'e4'!D2+'e5'!D2+'e6'!D2+'e7'!D2+'e8'!D2+'e9'!D2+'e10'!D2+'e11'!D2+'e12'!D2+'e13'!D2+'e14'!D2+'e15'!D2+'e16'!D2+'e17'!D2+'e18'!D2)</f>
        <v>1</v>
      </c>
      <c r="G2" s="1">
        <f>SUM('e1'!F2,'e2'!F2,'e3'!F2,'e4'!F2,'e5'!F2,'e6'!F2,'e7'!F2,'e8'!F2,'e9'!F2,'e10'!F2,'e11'!F2,'e12'!F2,'e13'!F2,'e14'!F2,'e15'!F2,'e16'!F2,'e17'!F2,'e18'!F2)</f>
        <v>4</v>
      </c>
      <c r="H2" s="1">
        <f>SUM('e1'!G2,'e2'!G2,'e3'!G2,'e4'!G2,'e5'!G2,'e6'!G2,'e7'!G2,'e8'!G2,'e9'!G2,'e10'!G2,'e11'!G2,'e12'!G2,'e13'!G2,'e14'!G2,'e15'!G2,'e16'!G2,'e17'!G2,'e18'!G2)</f>
        <v>8</v>
      </c>
      <c r="I2" s="1">
        <f>SUM('e1'!H2,'e2'!H2,'e3'!H2,'e4'!H2,'e5'!H2,'e6'!H2,'e7'!H2,'e8'!H2,'e9'!H2,'e10'!H2,'e11'!H2,'e12'!H2,'e13'!H2,'e14'!H2,'e15'!H2,'e16'!H2,'e17'!H2,'e18'!H2)</f>
        <v>67</v>
      </c>
      <c r="J2" s="1">
        <f>SUM('e1'!I2,'e2'!I2,'e3'!I2,'e4'!I2,'e5'!I2,'e6'!I2,'e7'!I2,'e8'!I2,'e9'!I2,'e10'!I2,'e11'!I2,'e12'!I2,'e13'!I2,'e14'!I2,'e15'!I2,'e16'!I2,'e17'!I2,'e18'!I2)</f>
        <v>7</v>
      </c>
      <c r="K2" s="4">
        <f t="shared" ref="K2:K22" si="4">(G2-(H2/I2))/J2</f>
        <v>0.5543710021</v>
      </c>
      <c r="L2" s="1">
        <f>SUM('e1'!J2+'e2'!J2+'e3'!J2+'e4'!J2+'e5'!J2+'e6'!J2+'e7'!J2+'e8'!J2+'e9'!J2+'e10'!J2+'e11'!J2+'e12'!J2+'e13'!J2+'e14'!J2+'e15'!J2+'e16'!J2+'e17'!J2+'e18'!J2)</f>
        <v>4</v>
      </c>
      <c r="M2" s="1"/>
      <c r="N2" s="1">
        <f>SUM('e1'!L2,'e2'!L2,'e3'!L2,'e4'!L2,'e5'!L2,'e6'!L2,'e7'!L2,'e8'!L2,'e9'!L2,'e10'!L2,'e11'!L2,'e12'!L2,'e13'!L2,'e16'!L2,'e17'!L2,'e18'!L2)</f>
        <v>0</v>
      </c>
      <c r="O2" s="1">
        <f>SUM('e1'!M2,'e2'!M2,'e3'!M2,'e4'!M2,'e5'!M2,'e6'!M2,'e7'!M2,'e8'!M2,'e9'!M2,'e10'!M2,'e11'!M2,'e12'!M2,'e13'!M2,'e18'!M2)</f>
        <v>10</v>
      </c>
      <c r="P2" s="1">
        <f t="shared" ref="P2:P22" si="5">N2/O2</f>
        <v>0</v>
      </c>
      <c r="Q2" s="5">
        <f t="shared" ref="Q2:Q22" si="6">E2+K2+P2</f>
        <v>0.7592639685</v>
      </c>
      <c r="R2" s="1"/>
      <c r="S2" s="1">
        <f>'e18'!S2+'e17'!S2+'e16'!S2+'e15'!S2+'e14'!S2+'e13'!S2+'e12'!S2+'e11'!S2+'e10'!S2+'e9'!S2+'e8'!S2+'e7'!S2+'e6'!S2+'e5'!S2+'e4'!S2+'e3'!S2+'e2'!S2+'e1'!S2</f>
        <v>1.5</v>
      </c>
      <c r="T2" s="1">
        <f>'e18'!T2+'e17'!T2+'e16'!T2+'e15'!T2+'e14'!T2+'e13'!T2+'e12'!T2+'e11'!T2+'e10'!T2+'e9'!T2+'e8'!T2+'e7'!T2+'e6'!T2+'e5'!T2+'e4'!T2+'e3'!T2+'e2'!T2+'e1'!T2</f>
        <v>0</v>
      </c>
      <c r="U2" s="1">
        <f>'e18'!U2+'e17'!U2+'e16'!U2+'e15'!U2+'e14'!U2+'e13'!U2+'e12'!U2+'e11'!U2+'e10'!U2+'e9'!U2+'e8'!U2+'e7'!U2+'e6'!U2+'e5'!U2+'e4'!U2+'e3'!U2+'e2'!U2+'e1'!U2</f>
        <v>4.5</v>
      </c>
      <c r="V2" s="1">
        <f>'e18'!V2+'e17'!V2+'e16'!V2+'e15'!V2+'e14'!V2+'e13'!V2+'e12'!V2+'e11'!V2+'e10'!V2+'e9'!V2+'e8'!V2+'e7'!V2+'e6'!V2+'e5'!V2+'e4'!V2+'e3'!V2+'e2'!V2+'e1'!V2</f>
        <v>0.5</v>
      </c>
      <c r="W2" s="1">
        <f t="shared" ref="W2:X2" si="1">SUM(S2+U2)</f>
        <v>6</v>
      </c>
      <c r="X2" s="1">
        <f t="shared" si="1"/>
        <v>0.5</v>
      </c>
      <c r="Y2" s="1"/>
      <c r="Z2" s="1">
        <f>SUM('e1'!X2,'e2'!X2,'e3'!X2,'e4'!X2,'e5'!X2,'e6'!X2,'e7'!X2,'e8'!X2,'e9'!X2,'e10'!X2,'e11'!X2,'e12'!X2,'e13'!X2,'e14'!X2,'e15'!X2,'e16'!X2,'e17'!X2,'e18'!X2)</f>
        <v>6</v>
      </c>
      <c r="AA2" s="1">
        <f>SUM('e1'!Y2,'e2'!Y2,'e3'!Y2,'e4'!Y2,'e5'!Y2,'e6'!Y2,'e7'!Y2,'e8'!Y2,'e9'!Y2,'e10'!Y2,'e11'!Y2,'e12'!Y2,'e13'!Y2,'e14'!Y2,'e15'!Y2,'e16'!Y2,'e17'!Y2,'e18'!Y2)</f>
        <v>2</v>
      </c>
      <c r="AB2" s="1">
        <f>SUM('e1'!Z2,'e2'!Z2,'e3'!Z2,'e4'!Z2,'e5'!Z2,'e6'!Z2,'e7'!Z2,'e8'!Z2,'e9'!Z2,'e10'!Z2,'e11'!Z2,'e12'!Z2,'e13'!Z2,'e14'!Z2,'e15'!Z2,'e16'!Z2,'e17'!Z2,'e18'!Z2)</f>
        <v>8</v>
      </c>
      <c r="AC2" s="1">
        <f>SUM('e1'!AA2,'e2'!AA2,'e3'!AA2,'e4'!AA2,'e5'!AA2,'e6'!AA2,'e7'!AA2,'e8'!AA2,'e9'!AA2,'e10'!AA2,'e11'!AA2,'e12'!AA2,'e13'!AA2,'e14'!AA2,'e15'!AA2,'e16'!AA2,'e17'!AA2,'e18'!AA2)</f>
        <v>4</v>
      </c>
      <c r="AD2" s="1">
        <f t="shared" ref="AD2:AE2" si="2">SUM(Z2+AB2)</f>
        <v>14</v>
      </c>
      <c r="AE2" s="1">
        <f t="shared" si="2"/>
        <v>6</v>
      </c>
      <c r="AF2" s="6">
        <f t="shared" ref="AF2:AF22" si="9">(AE2+(0.5*AI2))/AD2</f>
        <v>0.5357142857</v>
      </c>
      <c r="AG2" s="1">
        <f>'e1'!AB2+'e2'!AB2+'e3'!AB2+'e4'!AB2+'e5'!AB2+'e6'!AB2+'e7'!AB2+'e8'!AB2+'e9'!AB2+'e10'!AB2+'e11'!AB2+'e12'!AB2+'e13'!AB2+'e14'!AB2+'e15'!AB2+'e16'!AB2+'e17'!AB2+'e18'!AB2</f>
        <v>1</v>
      </c>
      <c r="AH2" s="1">
        <f>'e1'!AC2+'e2'!AC2+'e3'!AC2+'e4'!AC2+'e5'!AC2+'e6'!AC2+'e7'!AC2+'e8'!AC2+'e9'!AC2+'e10'!AC2+'e11'!AC2+'e12'!AC2+'e13'!AC2+'e14'!AC2+'e15'!AC2+'e16'!AC2+'e17'!AC2+'e18'!AC2</f>
        <v>2</v>
      </c>
      <c r="AI2" s="1">
        <f t="shared" ref="AI2:AI22" si="10">AG2+AH2</f>
        <v>3</v>
      </c>
      <c r="AJ2" s="1"/>
      <c r="AK2" s="1"/>
      <c r="AL2" s="1"/>
    </row>
    <row r="3" ht="12.0" customHeight="1">
      <c r="A3" s="3" t="s">
        <v>32</v>
      </c>
      <c r="B3" s="1"/>
      <c r="C3" s="4">
        <f>SUM('e1'!B3,'e2'!B3,'e3'!B3,'e4'!B3,'e5'!B3,'e6'!B3,'e7'!B3,'e8'!B3,'e9'!B3,'e10'!B3,'e11'!B3,'e12'!B3,'e13'!B3,'e14'!B3,'e15'!B3,'e16'!B3,'e17'!B3,'e18'!B3)</f>
        <v>2.810714286</v>
      </c>
      <c r="D3" s="4">
        <f>SUM('e1'!C3,'e2'!C3,'e3'!C3,'e4'!C3,'e5'!C3,'e6'!C3,'e7'!C3,'e8'!C3,'e9'!C3,'e10'!C3,'e11'!C3,'e12'!C3,'e13'!C3,'e14'!C3,'e15'!C3,'e16'!C3,'e17'!C3,'e18'!C3)</f>
        <v>6.897619048</v>
      </c>
      <c r="E3" s="4">
        <f t="shared" si="3"/>
        <v>0.4074905074</v>
      </c>
      <c r="F3" s="1">
        <f>SUM('e1'!D3+'e2'!D3+'e3'!D3+'e4'!D3+'e5'!D3+'e6'!D3+'e7'!D3+'e8'!D3+'e9'!D3+'e10'!D3+'e11'!D3+'e12'!D3+'e13'!D3+'e14'!D3+'e15'!D3+'e16'!D3+'e17'!D3+'e18'!D3)</f>
        <v>0</v>
      </c>
      <c r="G3" s="1">
        <f>SUM('e1'!F3,'e2'!F3,'e3'!F3,'e4'!F3,'e5'!F3,'e6'!F3,'e7'!F3,'e8'!F3,'e9'!F3,'e10'!F3,'e11'!F3,'e12'!F3,'e13'!F3,'e14'!F3,'e15'!F3,'e16'!F3,'e17'!F3,'e18'!F3)</f>
        <v>1</v>
      </c>
      <c r="H3" s="1">
        <f>SUM('e1'!G3,'e2'!G3,'e3'!G3,'e4'!G3,'e5'!G3,'e6'!G3,'e7'!G3,'e8'!G3,'e9'!G3,'e10'!G3,'e11'!G3,'e12'!G3,'e13'!G3,'e14'!G3,'e15'!G3,'e16'!G3,'e17'!G3,'e18'!G3)</f>
        <v>7</v>
      </c>
      <c r="I3" s="1">
        <f>SUM('e1'!H3,'e2'!H3,'e3'!H3,'e4'!H3,'e5'!H3,'e6'!H3,'e7'!H3,'e8'!H3,'e9'!H3,'e10'!H3,'e11'!H3,'e12'!H3,'e13'!H3,'e14'!H3,'e15'!H3,'e16'!H3,'e17'!H3,'e18'!H3)</f>
        <v>58</v>
      </c>
      <c r="J3" s="1">
        <f>SUM('e1'!I3,'e2'!I3,'e3'!I3,'e4'!I3,'e5'!I3,'e6'!I3,'e7'!I3,'e8'!I3,'e9'!I3,'e10'!I3,'e11'!I3,'e12'!I3,'e13'!I3,'e14'!I3,'e15'!I3,'e16'!I3,'e17'!I3,'e18'!I3)</f>
        <v>6</v>
      </c>
      <c r="K3" s="4">
        <f t="shared" si="4"/>
        <v>0.1465517241</v>
      </c>
      <c r="L3" s="1">
        <f>SUM('e1'!J3+'e2'!J3+'e3'!J3+'e4'!J3+'e5'!J3+'e6'!J3+'e7'!J3+'e8'!J3+'e9'!J3+'e10'!J3+'e11'!J3+'e12'!J3+'e13'!J3+'e14'!J3+'e15'!J3+'e16'!J3+'e17'!J3+'e18'!J3)</f>
        <v>4</v>
      </c>
      <c r="M3" s="1"/>
      <c r="N3" s="1">
        <f>SUM('e1'!L3,'e2'!L3,'e3'!L3,'e4'!L3,'e5'!L3,'e6'!L3,'e7'!L3,'e8'!L3,'e9'!L3,'e10'!L3,'e11'!L3,'e12'!L3,'e13'!L3,'e16'!L3,'e17'!L3,'e18'!L3)</f>
        <v>0</v>
      </c>
      <c r="O3" s="1">
        <f>SUM('e1'!M3,'e2'!M3,'e3'!M3,'e4'!M3,'e5'!M3,'e6'!M3,'e7'!M3,'e8'!M3,'e9'!M3,'e10'!M3,'e11'!M3,'e12'!M3,'e13'!M3,'e18'!M3)</f>
        <v>10</v>
      </c>
      <c r="P3" s="1">
        <f t="shared" si="5"/>
        <v>0</v>
      </c>
      <c r="Q3" s="5">
        <f t="shared" si="6"/>
        <v>0.5540422316</v>
      </c>
      <c r="R3" s="1"/>
      <c r="S3" s="1">
        <f>'e18'!S3+'e17'!S3+'e16'!S3+'e15'!S3+'e14'!S3+'e13'!S3+'e12'!S3+'e11'!S3+'e10'!S3+'e9'!S3+'e8'!S3+'e7'!S3+'e6'!S3+'e5'!S3+'e4'!S3+'e3'!S3+'e2'!S3+'e1'!S3</f>
        <v>1</v>
      </c>
      <c r="T3" s="1">
        <f>'e18'!T3+'e17'!T3+'e16'!T3+'e15'!T3+'e14'!T3+'e13'!T3+'e12'!T3+'e11'!T3+'e10'!T3+'e9'!T3+'e8'!T3+'e7'!T3+'e6'!T3+'e5'!T3+'e4'!T3+'e3'!T3+'e2'!T3+'e1'!T3</f>
        <v>1</v>
      </c>
      <c r="U3" s="1">
        <f>'e18'!U3+'e17'!U3+'e16'!U3+'e15'!U3+'e14'!U3+'e13'!U3+'e12'!U3+'e11'!U3+'e10'!U3+'e9'!U3+'e8'!U3+'e7'!U3+'e6'!U3+'e5'!U3+'e4'!U3+'e3'!U3+'e2'!U3+'e1'!U3</f>
        <v>3</v>
      </c>
      <c r="V3" s="1">
        <f>'e18'!V3+'e17'!V3+'e16'!V3+'e15'!V3+'e14'!V3+'e13'!V3+'e12'!V3+'e11'!V3+'e10'!V3+'e9'!V3+'e8'!V3+'e7'!V3+'e6'!V3+'e5'!V3+'e4'!V3+'e3'!V3+'e2'!V3+'e1'!V3</f>
        <v>0</v>
      </c>
      <c r="W3" s="1">
        <f t="shared" ref="W3:X3" si="7">SUM(S3+U3)</f>
        <v>4</v>
      </c>
      <c r="X3" s="1">
        <f t="shared" si="7"/>
        <v>1</v>
      </c>
      <c r="Y3" s="1"/>
      <c r="Z3" s="1">
        <f>SUM('e1'!X3,'e2'!X3,'e3'!X3,'e4'!X3,'e5'!X3,'e6'!X3,'e7'!X3,'e8'!X3,'e9'!X3,'e10'!X3,'e11'!X3,'e12'!X3,'e13'!X3,'e14'!X3,'e15'!X3,'e16'!X3,'e17'!X3,'e18'!X3)</f>
        <v>6</v>
      </c>
      <c r="AA3" s="1">
        <f>SUM('e1'!Y3,'e2'!Y3,'e3'!Y3,'e4'!Y3,'e5'!Y3,'e6'!Y3,'e7'!Y3,'e8'!Y3,'e9'!Y3,'e10'!Y3,'e11'!Y3,'e12'!Y3,'e13'!Y3,'e14'!Y3,'e15'!Y3,'e16'!Y3,'e17'!Y3,'e18'!Y3)</f>
        <v>2</v>
      </c>
      <c r="AB3" s="1">
        <f>SUM('e1'!Z3,'e2'!Z3,'e3'!Z3,'e4'!Z3,'e5'!Z3,'e6'!Z3,'e7'!Z3,'e8'!Z3,'e9'!Z3,'e10'!Z3,'e11'!Z3,'e12'!Z3,'e13'!Z3,'e14'!Z3,'e15'!Z3,'e16'!Z3,'e17'!Z3,'e18'!Z3)</f>
        <v>9</v>
      </c>
      <c r="AC3" s="1">
        <f>SUM('e1'!AA3,'e2'!AA3,'e3'!AA3,'e4'!AA3,'e5'!AA3,'e6'!AA3,'e7'!AA3,'e8'!AA3,'e9'!AA3,'e10'!AA3,'e11'!AA3,'e12'!AA3,'e13'!AA3,'e14'!AA3,'e15'!AA3,'e16'!AA3,'e17'!AA3,'e18'!AA3)</f>
        <v>6</v>
      </c>
      <c r="AD3" s="1">
        <f t="shared" ref="AD3:AE3" si="8">SUM(Z3+AB3)</f>
        <v>15</v>
      </c>
      <c r="AE3" s="1">
        <f t="shared" si="8"/>
        <v>8</v>
      </c>
      <c r="AF3" s="6">
        <f t="shared" si="9"/>
        <v>0.6</v>
      </c>
      <c r="AG3" s="1">
        <f>'e1'!AB3+'e2'!AB3+'e3'!AB3+'e4'!AB3+'e5'!AB3+'e6'!AB3+'e7'!AB3+'e8'!AB3+'e9'!AB3+'e10'!AB3+'e11'!AB3+'e12'!AB3+'e13'!AB3+'e14'!AB3+'e15'!AB3+'e16'!AB3+'e17'!AB3+'e18'!AB3</f>
        <v>1</v>
      </c>
      <c r="AH3" s="1">
        <f>'e1'!AC3+'e2'!AC3+'e3'!AC3+'e4'!AC3+'e5'!AC3+'e6'!AC3+'e7'!AC3+'e8'!AC3+'e9'!AC3+'e10'!AC3+'e11'!AC3+'e12'!AC3+'e13'!AC3+'e14'!AC3+'e15'!AC3+'e16'!AC3+'e17'!AC3+'e18'!AC3</f>
        <v>1</v>
      </c>
      <c r="AI3" s="1">
        <f t="shared" si="10"/>
        <v>2</v>
      </c>
      <c r="AJ3" s="1"/>
      <c r="AK3" s="1"/>
      <c r="AL3" s="1"/>
    </row>
    <row r="4" ht="12.0" customHeight="1">
      <c r="A4" s="3" t="s">
        <v>33</v>
      </c>
      <c r="B4" s="1"/>
      <c r="C4" s="4">
        <f>SUM('e1'!B4,'e2'!B4,'e3'!B4,'e4'!B4,'e5'!B4,'e6'!B4,'e7'!B4,'e8'!B4,'e9'!B4,'e10'!B4,'e11'!B4,'e12'!B4,'e13'!B4,'e14'!B4,'e15'!B4,'e16'!B4,'e17'!B4,'e18'!B4)</f>
        <v>0.4928571429</v>
      </c>
      <c r="D4" s="4">
        <f>SUM('e1'!C4,'e2'!C4,'e3'!C4,'e4'!C4,'e5'!C4,'e6'!C4,'e7'!C4,'e8'!C4,'e9'!C4,'e10'!C4,'e11'!C4,'e12'!C4,'e13'!C4,'e14'!C4,'e15'!C4,'e16'!C4,'e17'!C4,'e18'!C4)</f>
        <v>1.242857143</v>
      </c>
      <c r="E4" s="4">
        <f t="shared" si="3"/>
        <v>0.3965517241</v>
      </c>
      <c r="F4" s="1">
        <f>SUM('e1'!D4+'e2'!D4+'e3'!D4+'e4'!D4+'e5'!D4+'e6'!D4+'e7'!D4+'e8'!D4+'e9'!D4+'e10'!D4+'e11'!D4+'e12'!D4+'e13'!D4+'e14'!D4+'e15'!D4+'e16'!D4+'e17'!D4+'e18'!D4)</f>
        <v>0</v>
      </c>
      <c r="G4" s="1">
        <f>SUM('e1'!F4,'e2'!F4,'e3'!F4,'e4'!F4,'e5'!F4,'e6'!F4,'e7'!F4,'e8'!F4,'e9'!F4,'e10'!F4,'e11'!F4,'e12'!F4,'e13'!F4,'e14'!F4,'e15'!F4,'e16'!F4,'e17'!F4,'e18'!F4)</f>
        <v>2</v>
      </c>
      <c r="H4" s="1">
        <f>SUM('e1'!G4,'e2'!G4,'e3'!G4,'e4'!G4,'e5'!G4,'e6'!G4,'e7'!G4,'e8'!G4,'e9'!G4,'e10'!G4,'e11'!G4,'e12'!G4,'e13'!G4,'e14'!G4,'e15'!G4,'e16'!G4,'e17'!G4,'e18'!G4)</f>
        <v>4</v>
      </c>
      <c r="I4" s="1">
        <f>SUM('e1'!H4,'e2'!H4,'e3'!H4,'e4'!H4,'e5'!H4,'e6'!H4,'e7'!H4,'e8'!H4,'e9'!H4,'e10'!H4,'e11'!H4,'e12'!H4,'e13'!H4,'e14'!H4,'e15'!H4,'e16'!H4,'e17'!H4,'e18'!H4)</f>
        <v>16</v>
      </c>
      <c r="J4" s="1">
        <f>SUM('e1'!I4,'e2'!I4,'e3'!I4,'e4'!I4,'e5'!I4,'e6'!I4,'e7'!I4,'e8'!I4,'e9'!I4,'e10'!I4,'e11'!I4,'e12'!I4,'e13'!I4,'e14'!I4,'e15'!I4,'e16'!I4,'e17'!I4,'e18'!I4)</f>
        <v>3</v>
      </c>
      <c r="K4" s="4">
        <f t="shared" si="4"/>
        <v>0.5833333333</v>
      </c>
      <c r="L4" s="1">
        <f>SUM('e1'!J4+'e2'!J4+'e3'!J4+'e4'!J4+'e5'!J4+'e6'!J4+'e7'!J4+'e8'!J4+'e9'!J4+'e10'!J4+'e11'!J4+'e12'!J4+'e13'!J4+'e14'!J4+'e15'!J4+'e16'!J4+'e17'!J4+'e18'!J4)</f>
        <v>2</v>
      </c>
      <c r="M4" s="1"/>
      <c r="N4" s="1">
        <f>SUM('e1'!L4,'e2'!L4,'e3'!L4,'e4'!L4,'e5'!L4,'e6'!L4,'e7'!L4,'e8'!L4,'e9'!L4,'e10'!L4,'e11'!L4,'e12'!L4,'e13'!L4,'e16'!L4,'e17'!L4,'e18'!L4)</f>
        <v>0</v>
      </c>
      <c r="O4" s="1">
        <f>SUM('e1'!M4,'e2'!M4,'e3'!M4,'e4'!M4,'e5'!M4,'e6'!M4,'e7'!M4,'e8'!M4,'e9'!M4,'e10'!M4,'e11'!M4,'e12'!M4,'e13'!M4,'e18'!M4)</f>
        <v>10</v>
      </c>
      <c r="P4" s="1">
        <f t="shared" si="5"/>
        <v>0</v>
      </c>
      <c r="Q4" s="5">
        <f t="shared" si="6"/>
        <v>0.9798850575</v>
      </c>
      <c r="R4" s="1"/>
      <c r="S4" s="1">
        <f>'e18'!S4+'e17'!S4+'e16'!S4+'e15'!S4+'e14'!S4+'e13'!S4+'e12'!S4+'e11'!S4+'e10'!S4+'e9'!S4+'e8'!S4+'e7'!S4+'e6'!S4+'e5'!S4+'e4'!S4+'e3'!S4+'e2'!S4+'e1'!S4</f>
        <v>0</v>
      </c>
      <c r="T4" s="1">
        <f>'e18'!T4+'e17'!T4+'e16'!T4+'e15'!T4+'e14'!T4+'e13'!T4+'e12'!T4+'e11'!T4+'e10'!T4+'e9'!T4+'e8'!T4+'e7'!T4+'e6'!T4+'e5'!T4+'e4'!T4+'e3'!T4+'e2'!T4+'e1'!T4</f>
        <v>0</v>
      </c>
      <c r="U4" s="1">
        <f>'e18'!U4+'e17'!U4+'e16'!U4+'e15'!U4+'e14'!U4+'e13'!U4+'e12'!U4+'e11'!U4+'e10'!U4+'e9'!U4+'e8'!U4+'e7'!U4+'e6'!U4+'e5'!U4+'e4'!U4+'e3'!U4+'e2'!U4+'e1'!U4</f>
        <v>0</v>
      </c>
      <c r="V4" s="1">
        <f>'e18'!V4+'e17'!V4+'e16'!V4+'e15'!V4+'e14'!V4+'e13'!V4+'e12'!V4+'e11'!V4+'e10'!V4+'e9'!V4+'e8'!V4+'e7'!V4+'e6'!V4+'e5'!V4+'e4'!V4+'e3'!V4+'e2'!V4+'e1'!V4</f>
        <v>0</v>
      </c>
      <c r="W4" s="1">
        <f t="shared" ref="W4:X4" si="11">SUM(S4+U4)</f>
        <v>0</v>
      </c>
      <c r="X4" s="1">
        <f t="shared" si="11"/>
        <v>0</v>
      </c>
      <c r="Y4" s="1"/>
      <c r="Z4" s="1">
        <f>SUM('e1'!X4,'e2'!X4,'e3'!X4,'e4'!X4,'e5'!X4,'e6'!X4,'e7'!X4,'e8'!X4,'e9'!X4,'e10'!X4,'e11'!X4,'e12'!X4,'e13'!X4,'e14'!X4,'e15'!X4,'e16'!X4,'e17'!X4,'e18'!X4)</f>
        <v>2</v>
      </c>
      <c r="AA4" s="1">
        <f>SUM('e1'!Y4,'e2'!Y4,'e3'!Y4,'e4'!Y4,'e5'!Y4,'e6'!Y4,'e7'!Y4,'e8'!Y4,'e9'!Y4,'e10'!Y4,'e11'!Y4,'e12'!Y4,'e13'!Y4,'e14'!Y4,'e15'!Y4,'e16'!Y4,'e17'!Y4,'e18'!Y4)</f>
        <v>0</v>
      </c>
      <c r="AB4" s="1">
        <f>SUM('e1'!Z4,'e2'!Z4,'e3'!Z4,'e4'!Z4,'e5'!Z4,'e6'!Z4,'e7'!Z4,'e8'!Z4,'e9'!Z4,'e10'!Z4,'e11'!Z4,'e12'!Z4,'e13'!Z4,'e14'!Z4,'e15'!Z4,'e16'!Z4,'e17'!Z4,'e18'!Z4)</f>
        <v>5</v>
      </c>
      <c r="AC4" s="1">
        <f>SUM('e1'!AA4,'e2'!AA4,'e3'!AA4,'e4'!AA4,'e5'!AA4,'e6'!AA4,'e7'!AA4,'e8'!AA4,'e9'!AA4,'e10'!AA4,'e11'!AA4,'e12'!AA4,'e13'!AA4,'e14'!AA4,'e15'!AA4,'e16'!AA4,'e17'!AA4,'e18'!AA4)</f>
        <v>2</v>
      </c>
      <c r="AD4" s="1">
        <f t="shared" ref="AD4:AE4" si="12">SUM(Z4+AB4)</f>
        <v>7</v>
      </c>
      <c r="AE4" s="1">
        <f t="shared" si="12"/>
        <v>2</v>
      </c>
      <c r="AF4" s="6">
        <f t="shared" si="9"/>
        <v>0.4285714286</v>
      </c>
      <c r="AG4" s="1">
        <f>'e1'!AB4+'e2'!AB4+'e3'!AB4+'e4'!AB4+'e5'!AB4+'e6'!AB4+'e7'!AB4+'e8'!AB4+'e9'!AB4+'e10'!AB4+'e11'!AB4+'e12'!AB4+'e13'!AB4+'e14'!AB4+'e15'!AB4+'e16'!AB4+'e17'!AB4+'e18'!AB4</f>
        <v>2</v>
      </c>
      <c r="AH4" s="1">
        <f>'e1'!AC4+'e2'!AC4+'e3'!AC4+'e4'!AC4+'e5'!AC4+'e6'!AC4+'e7'!AC4+'e8'!AC4+'e9'!AC4+'e10'!AC4+'e11'!AC4+'e12'!AC4+'e13'!AC4+'e14'!AC4+'e15'!AC4+'e16'!AC4+'e17'!AC4+'e18'!AC4</f>
        <v>0</v>
      </c>
      <c r="AI4" s="1">
        <f t="shared" si="10"/>
        <v>2</v>
      </c>
      <c r="AJ4" s="1"/>
      <c r="AK4" s="1"/>
      <c r="AL4" s="1"/>
    </row>
    <row r="5" ht="12.0" customHeight="1">
      <c r="A5" s="3" t="s">
        <v>34</v>
      </c>
      <c r="B5" s="1"/>
      <c r="C5" s="4">
        <f>SUM('e1'!B5,'e2'!B5,'e3'!B5,'e4'!B5,'e5'!B5,'e6'!B5,'e7'!B5,'e8'!B5,'e9'!B5,'e10'!B5,'e11'!B5,'e12'!B5,'e13'!B5,'e14'!B5,'e15'!B5,'e16'!B5,'e17'!B5,'e18'!B5)</f>
        <v>1.088095238</v>
      </c>
      <c r="D5" s="4">
        <f>SUM('e1'!C5,'e2'!C5,'e3'!C5,'e4'!C5,'e5'!C5,'e6'!C5,'e7'!C5,'e8'!C5,'e9'!C5,'e10'!C5,'e11'!C5,'e12'!C5,'e13'!C5,'e14'!C5,'e15'!C5,'e16'!C5,'e17'!C5,'e18'!C5)</f>
        <v>10.39761905</v>
      </c>
      <c r="E5" s="4">
        <f t="shared" si="3"/>
        <v>0.1046485001</v>
      </c>
      <c r="F5" s="1">
        <f>SUM('e1'!D5+'e2'!D5+'e3'!D5+'e4'!D5+'e5'!D5+'e6'!D5+'e7'!D5+'e8'!D5+'e9'!D5+'e10'!D5+'e11'!D5+'e12'!D5+'e13'!D5+'e14'!D5+'e15'!D5+'e16'!D5+'e17'!D5+'e18'!D5)</f>
        <v>2</v>
      </c>
      <c r="G5" s="1">
        <f>SUM('e1'!F5,'e2'!F5,'e3'!F5,'e4'!F5,'e5'!F5,'e6'!F5,'e7'!F5,'e8'!F5,'e9'!F5,'e10'!F5,'e11'!F5,'e12'!F5,'e13'!F5,'e14'!F5,'e15'!F5,'e16'!F5,'e17'!F5,'e18'!F5)</f>
        <v>6</v>
      </c>
      <c r="H5" s="1">
        <f>SUM('e1'!G5,'e2'!G5,'e3'!G5,'e4'!G5,'e5'!G5,'e6'!G5,'e7'!G5,'e8'!G5,'e9'!G5,'e10'!G5,'e11'!G5,'e12'!G5,'e13'!G5,'e14'!G5,'e15'!G5,'e16'!G5,'e17'!G5,'e18'!G5)</f>
        <v>10</v>
      </c>
      <c r="I5" s="1">
        <f>SUM('e1'!H5,'e2'!H5,'e3'!H5,'e4'!H5,'e5'!H5,'e6'!H5,'e7'!H5,'e8'!H5,'e9'!H5,'e10'!H5,'e11'!H5,'e12'!H5,'e13'!H5,'e14'!H5,'e15'!H5,'e16'!H5,'e17'!H5,'e18'!H5)</f>
        <v>96</v>
      </c>
      <c r="J5" s="1">
        <f>SUM('e1'!I5,'e2'!I5,'e3'!I5,'e4'!I5,'e5'!I5,'e6'!I5,'e7'!I5,'e8'!I5,'e9'!I5,'e10'!I5,'e11'!I5,'e12'!I5,'e13'!I5,'e14'!I5,'e15'!I5,'e16'!I5,'e17'!I5,'e18'!I5)</f>
        <v>13</v>
      </c>
      <c r="K5" s="4">
        <f t="shared" si="4"/>
        <v>0.453525641</v>
      </c>
      <c r="L5" s="1">
        <f>SUM('e1'!J5+'e2'!J5+'e3'!J5+'e4'!J5+'e5'!J5+'e6'!J5+'e7'!J5+'e8'!J5+'e9'!J5+'e10'!J5+'e11'!J5+'e12'!J5+'e13'!J5+'e14'!J5+'e15'!J5+'e16'!J5+'e17'!J5+'e18'!J5)</f>
        <v>7</v>
      </c>
      <c r="M5" s="1"/>
      <c r="N5" s="1">
        <f>SUM('e1'!L5,'e2'!L5,'e3'!L5,'e4'!L5,'e5'!L5,'e6'!L5,'e7'!L5,'e8'!L5,'e9'!L5,'e10'!L5,'e11'!L5,'e12'!L5,'e13'!L5,'e16'!L5,'e17'!L5,'e18'!L5)</f>
        <v>0</v>
      </c>
      <c r="O5" s="1">
        <f>SUM('e1'!M5,'e2'!M5,'e3'!M5,'e4'!M5,'e5'!M5,'e6'!M5,'e7'!M5,'e8'!M5,'e9'!M5,'e10'!M5,'e11'!M5,'e12'!M5,'e13'!M5,'e18'!M5)</f>
        <v>10</v>
      </c>
      <c r="P5" s="1">
        <f t="shared" si="5"/>
        <v>0</v>
      </c>
      <c r="Q5" s="5">
        <f t="shared" si="6"/>
        <v>0.5581741411</v>
      </c>
      <c r="R5" s="1"/>
      <c r="S5" s="1">
        <f>'e18'!S5+'e17'!S5+'e16'!S5+'e15'!S5+'e14'!S5+'e13'!S5+'e12'!S5+'e11'!S5+'e10'!S5+'e9'!S5+'e8'!S5+'e7'!S5+'e6'!S5+'e5'!S5+'e4'!S5+'e3'!S5+'e2'!S5+'e1'!S5</f>
        <v>1.5</v>
      </c>
      <c r="T5" s="1">
        <f>'e18'!T5+'e17'!T5+'e16'!T5+'e15'!T5+'e14'!T5+'e13'!T5+'e12'!T5+'e11'!T5+'e10'!T5+'e9'!T5+'e8'!T5+'e7'!T5+'e6'!T5+'e5'!T5+'e4'!T5+'e3'!T5+'e2'!T5+'e1'!T5</f>
        <v>0</v>
      </c>
      <c r="U5" s="1">
        <f>'e18'!U5+'e17'!U5+'e16'!U5+'e15'!U5+'e14'!U5+'e13'!U5+'e12'!U5+'e11'!U5+'e10'!U5+'e9'!U5+'e8'!U5+'e7'!U5+'e6'!U5+'e5'!U5+'e4'!U5+'e3'!U5+'e2'!U5+'e1'!U5</f>
        <v>6</v>
      </c>
      <c r="V5" s="1">
        <f>'e18'!V5+'e17'!V5+'e16'!V5+'e15'!V5+'e14'!V5+'e13'!V5+'e12'!V5+'e11'!V5+'e10'!V5+'e9'!V5+'e8'!V5+'e7'!V5+'e6'!V5+'e5'!V5+'e4'!V5+'e3'!V5+'e2'!V5+'e1'!V5</f>
        <v>0</v>
      </c>
      <c r="W5" s="1">
        <f t="shared" ref="W5:X5" si="13">SUM(S5+U5)</f>
        <v>7.5</v>
      </c>
      <c r="X5" s="1">
        <f t="shared" si="13"/>
        <v>0</v>
      </c>
      <c r="Y5" s="1"/>
      <c r="Z5" s="1">
        <f>SUM('e1'!X5,'e2'!X5,'e3'!X5,'e4'!X5,'e5'!X5,'e6'!X5,'e7'!X5,'e8'!X5,'e9'!X5,'e10'!X5,'e11'!X5,'e12'!X5,'e13'!X5,'e14'!X5,'e15'!X5,'e16'!X5,'e17'!X5,'e18'!X5)</f>
        <v>6</v>
      </c>
      <c r="AA5" s="1">
        <f>SUM('e1'!Y5,'e2'!Y5,'e3'!Y5,'e4'!Y5,'e5'!Y5,'e6'!Y5,'e7'!Y5,'e8'!Y5,'e9'!Y5,'e10'!Y5,'e11'!Y5,'e12'!Y5,'e13'!Y5,'e14'!Y5,'e15'!Y5,'e16'!Y5,'e17'!Y5,'e18'!Y5)</f>
        <v>3</v>
      </c>
      <c r="AB5" s="1">
        <f>SUM('e1'!Z5,'e2'!Z5,'e3'!Z5,'e4'!Z5,'e5'!Z5,'e6'!Z5,'e7'!Z5,'e8'!Z5,'e9'!Z5,'e10'!Z5,'e11'!Z5,'e12'!Z5,'e13'!Z5,'e14'!Z5,'e15'!Z5,'e16'!Z5,'e17'!Z5,'e18'!Z5)</f>
        <v>9</v>
      </c>
      <c r="AC5" s="1">
        <f>SUM('e1'!AA5,'e2'!AA5,'e3'!AA5,'e4'!AA5,'e5'!AA5,'e6'!AA5,'e7'!AA5,'e8'!AA5,'e9'!AA5,'e10'!AA5,'e11'!AA5,'e12'!AA5,'e13'!AA5,'e14'!AA5,'e15'!AA5,'e16'!AA5,'e17'!AA5,'e18'!AA5)</f>
        <v>3</v>
      </c>
      <c r="AD5" s="1">
        <f t="shared" ref="AD5:AE5" si="14">SUM(Z5+AB5)</f>
        <v>15</v>
      </c>
      <c r="AE5" s="1">
        <f t="shared" si="14"/>
        <v>6</v>
      </c>
      <c r="AF5" s="6">
        <f t="shared" si="9"/>
        <v>0.4666666667</v>
      </c>
      <c r="AG5" s="1">
        <f>'e1'!AB5+'e2'!AB5+'e3'!AB5+'e4'!AB5+'e5'!AB5+'e6'!AB5+'e7'!AB5+'e8'!AB5+'e9'!AB5+'e10'!AB5+'e11'!AB5+'e12'!AB5+'e13'!AB5+'e14'!AB5+'e15'!AB5+'e16'!AB5+'e17'!AB5+'e18'!AB5</f>
        <v>2</v>
      </c>
      <c r="AH5" s="1">
        <f>'e1'!AC5+'e2'!AC5+'e3'!AC5+'e4'!AC5+'e5'!AC5+'e6'!AC5+'e7'!AC5+'e8'!AC5+'e9'!AC5+'e10'!AC5+'e11'!AC5+'e12'!AC5+'e13'!AC5+'e14'!AC5+'e15'!AC5+'e16'!AC5+'e17'!AC5+'e18'!AC5</f>
        <v>0</v>
      </c>
      <c r="AI5" s="1">
        <f t="shared" si="10"/>
        <v>2</v>
      </c>
      <c r="AJ5" s="1"/>
      <c r="AK5" s="1"/>
      <c r="AL5" s="1"/>
    </row>
    <row r="6" ht="12.0" customHeight="1">
      <c r="A6" s="3" t="s">
        <v>35</v>
      </c>
      <c r="B6" s="1"/>
      <c r="C6" s="4">
        <f>SUM('e1'!B6,'e2'!B6,'e3'!B6,'e4'!B6,'e5'!B6,'e6'!B6,'e7'!B6,'e8'!B6,'e9'!B6,'e10'!B6,'e11'!B6,'e12'!B6,'e13'!B6,'e14'!B6,'e15'!B6,'e16'!B6,'e17'!B6,'e18'!B6)</f>
        <v>1.227380952</v>
      </c>
      <c r="D6" s="4">
        <f>SUM('e1'!C6,'e2'!C6,'e3'!C6,'e4'!C6,'e5'!C6,'e6'!C6,'e7'!C6,'e8'!C6,'e9'!C6,'e10'!C6,'e11'!C6,'e12'!C6,'e13'!C6,'e14'!C6,'e15'!C6,'e16'!C6,'e17'!C6,'e18'!C6)</f>
        <v>3.314285714</v>
      </c>
      <c r="E6" s="4">
        <f t="shared" si="3"/>
        <v>0.3703304598</v>
      </c>
      <c r="F6" s="1">
        <f>SUM('e1'!D6+'e2'!D6+'e3'!D6+'e4'!D6+'e5'!D6+'e6'!D6+'e7'!D6+'e8'!D6+'e9'!D6+'e10'!D6+'e11'!D6+'e12'!D6+'e13'!D6+'e14'!D6+'e15'!D6+'e16'!D6+'e17'!D6+'e18'!D6)</f>
        <v>1</v>
      </c>
      <c r="G6" s="1">
        <f>SUM('e1'!F6,'e2'!F6,'e3'!F6,'e4'!F6,'e5'!F6,'e6'!F6,'e7'!F6,'e8'!F6,'e9'!F6,'e10'!F6,'e11'!F6,'e12'!F6,'e13'!F6,'e14'!F6,'e15'!F6,'e16'!F6,'e17'!F6,'e18'!F6)</f>
        <v>1</v>
      </c>
      <c r="H6" s="1">
        <f>SUM('e1'!G6,'e2'!G6,'e3'!G6,'e4'!G6,'e5'!G6,'e6'!G6,'e7'!G6,'e8'!G6,'e9'!G6,'e10'!G6,'e11'!G6,'e12'!G6,'e13'!G6,'e14'!G6,'e15'!G6,'e16'!G6,'e17'!G6,'e18'!G6)</f>
        <v>7</v>
      </c>
      <c r="I6" s="1">
        <f>SUM('e1'!H6,'e2'!H6,'e3'!H6,'e4'!H6,'e5'!H6,'e6'!H6,'e7'!H6,'e8'!H6,'e9'!H6,'e10'!H6,'e11'!H6,'e12'!H6,'e13'!H6,'e14'!H6,'e15'!H6,'e16'!H6,'e17'!H6,'e18'!H6)</f>
        <v>26</v>
      </c>
      <c r="J6" s="1">
        <f>SUM('e1'!I6,'e2'!I6,'e3'!I6,'e4'!I6,'e5'!I6,'e6'!I6,'e7'!I6,'e8'!I6,'e9'!I6,'e10'!I6,'e11'!I6,'e12'!I6,'e13'!I6,'e14'!I6,'e15'!I6,'e16'!I6,'e17'!I6,'e18'!I6)</f>
        <v>3</v>
      </c>
      <c r="K6" s="4">
        <f t="shared" si="4"/>
        <v>0.2435897436</v>
      </c>
      <c r="L6" s="1">
        <f>SUM('e1'!J6+'e2'!J6+'e3'!J6+'e4'!J6+'e5'!J6+'e6'!J6+'e7'!J6+'e8'!J6+'e9'!J6+'e10'!J6+'e11'!J6+'e12'!J6+'e13'!J6+'e14'!J6+'e15'!J6+'e16'!J6+'e17'!J6+'e18'!J6)</f>
        <v>2</v>
      </c>
      <c r="M6" s="1"/>
      <c r="N6" s="1">
        <f>SUM('e1'!L6,'e2'!L6,'e3'!L6,'e4'!L6,'e5'!L6,'e6'!L6,'e7'!L6,'e8'!L6,'e9'!L6,'e10'!L6,'e11'!L6,'e12'!L6,'e13'!L6,'e16'!L6,'e17'!L6,'e18'!L6)</f>
        <v>0</v>
      </c>
      <c r="O6" s="1">
        <f>SUM('e1'!M6,'e2'!M6,'e3'!M6,'e4'!M6,'e5'!M6,'e6'!M6,'e7'!M6,'e8'!M6,'e9'!M6,'e10'!M6,'e11'!M6,'e12'!M6,'e13'!M6,'e18'!M6)</f>
        <v>10</v>
      </c>
      <c r="P6" s="1">
        <f t="shared" si="5"/>
        <v>0</v>
      </c>
      <c r="Q6" s="5">
        <f t="shared" si="6"/>
        <v>0.6139202034</v>
      </c>
      <c r="R6" s="1"/>
      <c r="S6" s="1">
        <f>'e18'!S6+'e17'!S6+'e16'!S6+'e15'!S6+'e14'!S6+'e13'!S6+'e12'!S6+'e11'!S6+'e10'!S6+'e9'!S6+'e8'!S6+'e7'!S6+'e6'!S6+'e5'!S6+'e4'!S6+'e3'!S6+'e2'!S6+'e1'!S6</f>
        <v>0</v>
      </c>
      <c r="T6" s="1">
        <f>'e18'!T6+'e17'!T6+'e16'!T6+'e15'!T6+'e14'!T6+'e13'!T6+'e12'!T6+'e11'!T6+'e10'!T6+'e9'!T6+'e8'!T6+'e7'!T6+'e6'!T6+'e5'!T6+'e4'!T6+'e3'!T6+'e2'!T6+'e1'!T6</f>
        <v>0</v>
      </c>
      <c r="U6" s="1">
        <f>'e18'!U6+'e17'!U6+'e16'!U6+'e15'!U6+'e14'!U6+'e13'!U6+'e12'!U6+'e11'!U6+'e10'!U6+'e9'!U6+'e8'!U6+'e7'!U6+'e6'!U6+'e5'!U6+'e4'!U6+'e3'!U6+'e2'!U6+'e1'!U6</f>
        <v>1</v>
      </c>
      <c r="V6" s="1">
        <f>'e18'!V6+'e17'!V6+'e16'!V6+'e15'!V6+'e14'!V6+'e13'!V6+'e12'!V6+'e11'!V6+'e10'!V6+'e9'!V6+'e8'!V6+'e7'!V6+'e6'!V6+'e5'!V6+'e4'!V6+'e3'!V6+'e2'!V6+'e1'!V6</f>
        <v>0</v>
      </c>
      <c r="W6" s="1">
        <f t="shared" ref="W6:X6" si="15">SUM(S6+U6)</f>
        <v>1</v>
      </c>
      <c r="X6" s="1">
        <f t="shared" si="15"/>
        <v>0</v>
      </c>
      <c r="Y6" s="1"/>
      <c r="Z6" s="1">
        <f>SUM('e1'!X6,'e2'!X6,'e3'!X6,'e4'!X6,'e5'!X6,'e6'!X6,'e7'!X6,'e8'!X6,'e9'!X6,'e10'!X6,'e11'!X6,'e12'!X6,'e13'!X6,'e14'!X6,'e15'!X6,'e16'!X6,'e17'!X6,'e18'!X6)</f>
        <v>5</v>
      </c>
      <c r="AA6" s="1">
        <f>SUM('e1'!Y6,'e2'!Y6,'e3'!Y6,'e4'!Y6,'e5'!Y6,'e6'!Y6,'e7'!Y6,'e8'!Y6,'e9'!Y6,'e10'!Y6,'e11'!Y6,'e12'!Y6,'e13'!Y6,'e14'!Y6,'e15'!Y6,'e16'!Y6,'e17'!Y6,'e18'!Y6)</f>
        <v>1</v>
      </c>
      <c r="AB6" s="1">
        <f>SUM('e1'!Z6,'e2'!Z6,'e3'!Z6,'e4'!Z6,'e5'!Z6,'e6'!Z6,'e7'!Z6,'e8'!Z6,'e9'!Z6,'e10'!Z6,'e11'!Z6,'e12'!Z6,'e13'!Z6,'e14'!Z6,'e15'!Z6,'e16'!Z6,'e17'!Z6,'e18'!Z6)</f>
        <v>8</v>
      </c>
      <c r="AC6" s="1">
        <f>SUM('e1'!AA6,'e2'!AA6,'e3'!AA6,'e4'!AA6,'e5'!AA6,'e6'!AA6,'e7'!AA6,'e8'!AA6,'e9'!AA6,'e10'!AA6,'e11'!AA6,'e12'!AA6,'e13'!AA6,'e14'!AA6,'e15'!AA6,'e16'!AA6,'e17'!AA6,'e18'!AA6)</f>
        <v>5</v>
      </c>
      <c r="AD6" s="1">
        <f t="shared" ref="AD6:AE6" si="16">SUM(Z6+AB6)</f>
        <v>13</v>
      </c>
      <c r="AE6" s="1">
        <f t="shared" si="16"/>
        <v>6</v>
      </c>
      <c r="AF6" s="6">
        <f t="shared" si="9"/>
        <v>0.5384615385</v>
      </c>
      <c r="AG6" s="1">
        <f>'e1'!AB6+'e2'!AB6+'e3'!AB6+'e4'!AB6+'e5'!AB6+'e6'!AB6+'e7'!AB6+'e8'!AB6+'e9'!AB6+'e10'!AB6+'e11'!AB6+'e12'!AB6+'e13'!AB6+'e14'!AB6+'e15'!AB6+'e16'!AB6+'e17'!AB6+'e18'!AB6</f>
        <v>1</v>
      </c>
      <c r="AH6" s="1">
        <f>'e1'!AC6+'e2'!AC6+'e3'!AC6+'e4'!AC6+'e5'!AC6+'e6'!AC6+'e7'!AC6+'e8'!AC6+'e9'!AC6+'e10'!AC6+'e11'!AC6+'e12'!AC6+'e13'!AC6+'e14'!AC6+'e15'!AC6+'e16'!AC6+'e17'!AC6+'e18'!AC6</f>
        <v>1</v>
      </c>
      <c r="AI6" s="1">
        <f t="shared" si="10"/>
        <v>2</v>
      </c>
      <c r="AJ6" s="1"/>
      <c r="AK6" s="1"/>
      <c r="AL6" s="1"/>
    </row>
    <row r="7" ht="12.0" customHeight="1">
      <c r="A7" s="3" t="s">
        <v>36</v>
      </c>
      <c r="B7" s="1"/>
      <c r="C7" s="4">
        <f>SUM('e1'!B7,'e2'!B7,'e3'!B7,'e4'!B7,'e5'!B7,'e6'!B7,'e7'!B7,'e8'!B7,'e9'!B7,'e10'!B7,'e11'!B7,'e12'!B7,'e13'!B7,'e14'!B7,'e15'!B7,'e16'!B7,'e17'!B7,'e18'!B7)</f>
        <v>0.4095238095</v>
      </c>
      <c r="D7" s="4">
        <f>SUM('e1'!C7,'e2'!C7,'e3'!C7,'e4'!C7,'e5'!C7,'e6'!C7,'e7'!C7,'e8'!C7,'e9'!C7,'e10'!C7,'e11'!C7,'e12'!C7,'e13'!C7,'e14'!C7,'e15'!C7,'e16'!C7,'e17'!C7,'e18'!C7)</f>
        <v>1.742857143</v>
      </c>
      <c r="E7" s="4">
        <f t="shared" si="3"/>
        <v>0.2349726776</v>
      </c>
      <c r="F7" s="1">
        <f>SUM('e1'!D7+'e2'!D7+'e3'!D7+'e4'!D7+'e5'!D7+'e6'!D7+'e7'!D7+'e8'!D7+'e9'!D7+'e10'!D7+'e11'!D7+'e12'!D7+'e13'!D7+'e14'!D7+'e15'!D7+'e16'!D7+'e17'!D7+'e18'!D7)</f>
        <v>2</v>
      </c>
      <c r="G7" s="1">
        <f>SUM('e1'!F7,'e2'!F7,'e3'!F7,'e4'!F7,'e5'!F7,'e6'!F7,'e7'!F7,'e8'!F7,'e9'!F7,'e10'!F7,'e11'!F7,'e12'!F7,'e13'!F7,'e14'!F7,'e15'!F7,'e16'!F7,'e17'!F7,'e18'!F7)</f>
        <v>2</v>
      </c>
      <c r="H7" s="1">
        <f>SUM('e1'!G7,'e2'!G7,'e3'!G7,'e4'!G7,'e5'!G7,'e6'!G7,'e7'!G7,'e8'!G7,'e9'!G7,'e10'!G7,'e11'!G7,'e12'!G7,'e13'!G7,'e14'!G7,'e15'!G7,'e16'!G7,'e17'!G7,'e18'!G7)</f>
        <v>5</v>
      </c>
      <c r="I7" s="1">
        <f>SUM('e1'!H7,'e2'!H7,'e3'!H7,'e4'!H7,'e5'!H7,'e6'!H7,'e7'!H7,'e8'!H7,'e9'!H7,'e10'!H7,'e11'!H7,'e12'!H7,'e13'!H7,'e14'!H7,'e15'!H7,'e16'!H7,'e17'!H7,'e18'!H7)</f>
        <v>14</v>
      </c>
      <c r="J7" s="1">
        <f>SUM('e1'!I7,'e2'!I7,'e3'!I7,'e4'!I7,'e5'!I7,'e6'!I7,'e7'!I7,'e8'!I7,'e9'!I7,'e10'!I7,'e11'!I7,'e12'!I7,'e13'!I7,'e14'!I7,'e15'!I7,'e16'!I7,'e17'!I7,'e18'!I7)</f>
        <v>3</v>
      </c>
      <c r="K7" s="4">
        <f t="shared" si="4"/>
        <v>0.5476190476</v>
      </c>
      <c r="L7" s="1">
        <f>SUM('e1'!J7+'e2'!J7+'e3'!J7+'e4'!J7+'e5'!J7+'e6'!J7+'e7'!J7+'e8'!J7+'e9'!J7+'e10'!J7+'e11'!J7+'e12'!J7+'e13'!J7+'e14'!J7+'e15'!J7+'e16'!J7+'e17'!J7+'e18'!J7)</f>
        <v>1</v>
      </c>
      <c r="M7" s="1"/>
      <c r="N7" s="1">
        <f>SUM('e1'!L7,'e2'!L7,'e3'!L7,'e4'!L7,'e5'!L7,'e6'!L7,'e7'!L7,'e8'!L7,'e9'!L7,'e10'!L7,'e11'!L7,'e12'!L7,'e13'!L7,'e16'!L7,'e17'!L7,'e18'!L7)</f>
        <v>0</v>
      </c>
      <c r="O7" s="1">
        <f>SUM('e1'!M7,'e2'!M7,'e3'!M7,'e4'!M7,'e5'!M7,'e6'!M7,'e7'!M7,'e8'!M7,'e9'!M7,'e10'!M7,'e11'!M7,'e12'!M7,'e13'!M7,'e18'!M7)</f>
        <v>10</v>
      </c>
      <c r="P7" s="1">
        <f t="shared" si="5"/>
        <v>0</v>
      </c>
      <c r="Q7" s="5">
        <f t="shared" si="6"/>
        <v>0.7825917252</v>
      </c>
      <c r="R7" s="1"/>
      <c r="S7" s="1">
        <f>'e18'!S7+'e17'!S7+'e16'!S7+'e15'!S7+'e14'!S7+'e13'!S7+'e12'!S7+'e11'!S7+'e10'!S7+'e9'!S7+'e8'!S7+'e7'!S7+'e6'!S7+'e5'!S7+'e4'!S7+'e3'!S7+'e2'!S7+'e1'!S7</f>
        <v>0</v>
      </c>
      <c r="T7" s="1">
        <f>'e18'!T7+'e17'!T7+'e16'!T7+'e15'!T7+'e14'!T7+'e13'!T7+'e12'!T7+'e11'!T7+'e10'!T7+'e9'!T7+'e8'!T7+'e7'!T7+'e6'!T7+'e5'!T7+'e4'!T7+'e3'!T7+'e2'!T7+'e1'!T7</f>
        <v>0</v>
      </c>
      <c r="U7" s="1">
        <f>'e18'!U7+'e17'!U7+'e16'!U7+'e15'!U7+'e14'!U7+'e13'!U7+'e12'!U7+'e11'!U7+'e10'!U7+'e9'!U7+'e8'!U7+'e7'!U7+'e6'!U7+'e5'!U7+'e4'!U7+'e3'!U7+'e2'!U7+'e1'!U7</f>
        <v>0</v>
      </c>
      <c r="V7" s="1">
        <f>'e18'!V7+'e17'!V7+'e16'!V7+'e15'!V7+'e14'!V7+'e13'!V7+'e12'!V7+'e11'!V7+'e10'!V7+'e9'!V7+'e8'!V7+'e7'!V7+'e6'!V7+'e5'!V7+'e4'!V7+'e3'!V7+'e2'!V7+'e1'!V7</f>
        <v>0</v>
      </c>
      <c r="W7" s="1">
        <f t="shared" ref="W7:X7" si="17">SUM(S7+U7)</f>
        <v>0</v>
      </c>
      <c r="X7" s="1">
        <f t="shared" si="17"/>
        <v>0</v>
      </c>
      <c r="Y7" s="1"/>
      <c r="Z7" s="1">
        <f>SUM('e1'!X7,'e2'!X7,'e3'!X7,'e4'!X7,'e5'!X7,'e6'!X7,'e7'!X7,'e8'!X7,'e9'!X7,'e10'!X7,'e11'!X7,'e12'!X7,'e13'!X7,'e14'!X7,'e15'!X7,'e16'!X7,'e17'!X7,'e18'!X7)</f>
        <v>3</v>
      </c>
      <c r="AA7" s="1">
        <f>SUM('e1'!Y7,'e2'!Y7,'e3'!Y7,'e4'!Y7,'e5'!Y7,'e6'!Y7,'e7'!Y7,'e8'!Y7,'e9'!Y7,'e10'!Y7,'e11'!Y7,'e12'!Y7,'e13'!Y7,'e14'!Y7,'e15'!Y7,'e16'!Y7,'e17'!Y7,'e18'!Y7)</f>
        <v>1</v>
      </c>
      <c r="AB7" s="1">
        <f>SUM('e1'!Z7,'e2'!Z7,'e3'!Z7,'e4'!Z7,'e5'!Z7,'e6'!Z7,'e7'!Z7,'e8'!Z7,'e9'!Z7,'e10'!Z7,'e11'!Z7,'e12'!Z7,'e13'!Z7,'e14'!Z7,'e15'!Z7,'e16'!Z7,'e17'!Z7,'e18'!Z7)</f>
        <v>6</v>
      </c>
      <c r="AC7" s="1">
        <f>SUM('e1'!AA7,'e2'!AA7,'e3'!AA7,'e4'!AA7,'e5'!AA7,'e6'!AA7,'e7'!AA7,'e8'!AA7,'e9'!AA7,'e10'!AA7,'e11'!AA7,'e12'!AA7,'e13'!AA7,'e14'!AA7,'e15'!AA7,'e16'!AA7,'e17'!AA7,'e18'!AA7)</f>
        <v>2</v>
      </c>
      <c r="AD7" s="1">
        <f t="shared" ref="AD7:AE7" si="18">SUM(Z7+AB7)</f>
        <v>9</v>
      </c>
      <c r="AE7" s="1">
        <f t="shared" si="18"/>
        <v>3</v>
      </c>
      <c r="AF7" s="6">
        <f t="shared" si="9"/>
        <v>0.3888888889</v>
      </c>
      <c r="AG7" s="1">
        <f>'e1'!AB7+'e2'!AB7+'e3'!AB7+'e4'!AB7+'e5'!AB7+'e6'!AB7+'e7'!AB7+'e8'!AB7+'e9'!AB7+'e10'!AB7+'e11'!AB7+'e12'!AB7+'e13'!AB7+'e14'!AB7+'e15'!AB7+'e16'!AB7+'e17'!AB7+'e18'!AB7</f>
        <v>1</v>
      </c>
      <c r="AH7" s="1">
        <f>'e1'!AC7+'e2'!AC7+'e3'!AC7+'e4'!AC7+'e5'!AC7+'e6'!AC7+'e7'!AC7+'e8'!AC7+'e9'!AC7+'e10'!AC7+'e11'!AC7+'e12'!AC7+'e13'!AC7+'e14'!AC7+'e15'!AC7+'e16'!AC7+'e17'!AC7+'e18'!AC7</f>
        <v>0</v>
      </c>
      <c r="AI7" s="1">
        <f t="shared" si="10"/>
        <v>1</v>
      </c>
      <c r="AJ7" s="1"/>
      <c r="AK7" s="1"/>
      <c r="AL7" s="1"/>
    </row>
    <row r="8" ht="12.0" customHeight="1">
      <c r="A8" s="3" t="s">
        <v>37</v>
      </c>
      <c r="B8" s="1"/>
      <c r="C8" s="4">
        <f>SUM('e1'!B8,'e2'!B8,'e3'!B8,'e4'!B8,'e5'!B8,'e6'!B8,'e7'!B8,'e8'!B8,'e9'!B8,'e10'!B8,'e11'!B8,'e12'!B8,'e13'!B8,'e14'!B8,'e15'!B8,'e16'!B8,'e17'!B8,'e18'!B8)</f>
        <v>0.3928571429</v>
      </c>
      <c r="D8" s="4">
        <f>SUM('e1'!C8,'e2'!C8,'e3'!C8,'e4'!C8,'e5'!C8,'e6'!C8,'e7'!C8,'e8'!C8,'e9'!C8,'e10'!C8,'e11'!C8,'e12'!C8,'e13'!C8,'e14'!C8,'e15'!C8,'e16'!C8,'e17'!C8,'e18'!C8)</f>
        <v>0.6761904762</v>
      </c>
      <c r="E8" s="4">
        <f t="shared" si="3"/>
        <v>0.5809859155</v>
      </c>
      <c r="F8" s="1">
        <f>SUM('e1'!D8+'e2'!D8+'e3'!D8+'e4'!D8+'e5'!D8+'e6'!D8+'e7'!D8+'e8'!D8+'e9'!D8+'e10'!D8+'e11'!D8+'e12'!D8+'e13'!D8+'e14'!D8+'e15'!D8+'e16'!D8+'e17'!D8+'e18'!D8)</f>
        <v>1</v>
      </c>
      <c r="G8" s="1">
        <f>SUM('e1'!F8,'e2'!F8,'e3'!F8,'e4'!F8,'e5'!F8,'e6'!F8,'e7'!F8,'e8'!F8,'e9'!F8,'e10'!F8,'e11'!F8,'e12'!F8,'e13'!F8,'e14'!F8,'e15'!F8,'e16'!F8,'e17'!F8,'e18'!F8)</f>
        <v>0</v>
      </c>
      <c r="H8" s="1">
        <f>SUM('e1'!G8,'e2'!G8,'e3'!G8,'e4'!G8,'e5'!G8,'e6'!G8,'e7'!G8,'e8'!G8,'e9'!G8,'e10'!G8,'e11'!G8,'e12'!G8,'e13'!G8,'e14'!G8,'e15'!G8,'e16'!G8,'e17'!G8,'e18'!G8)</f>
        <v>4</v>
      </c>
      <c r="I8" s="1">
        <f>SUM('e1'!H8,'e2'!H8,'e3'!H8,'e4'!H8,'e5'!H8,'e6'!H8,'e7'!H8,'e8'!H8,'e9'!H8,'e10'!H8,'e11'!H8,'e12'!H8,'e13'!H8,'e14'!H8,'e15'!H8,'e16'!H8,'e17'!H8,'e18'!H8)</f>
        <v>6</v>
      </c>
      <c r="J8" s="1">
        <f>SUM('e1'!I8,'e2'!I8,'e3'!I8,'e4'!I8,'e5'!I8,'e6'!I8,'e7'!I8,'e8'!I8,'e9'!I8,'e10'!I8,'e11'!I8,'e12'!I8,'e13'!I8,'e14'!I8,'e15'!I8,'e16'!I8,'e17'!I8,'e18'!I8)</f>
        <v>1</v>
      </c>
      <c r="K8" s="4">
        <f t="shared" si="4"/>
        <v>-0.6666666667</v>
      </c>
      <c r="L8" s="1">
        <f>SUM('e1'!J8+'e2'!J8+'e3'!J8+'e4'!J8+'e5'!J8+'e6'!J8+'e7'!J8+'e8'!J8+'e9'!J8+'e10'!J8+'e11'!J8+'e12'!J8+'e13'!J8+'e14'!J8+'e15'!J8+'e16'!J8+'e17'!J8+'e18'!J8)</f>
        <v>0</v>
      </c>
      <c r="M8" s="1"/>
      <c r="N8" s="1">
        <f>SUM('e1'!L8,'e2'!L8,'e3'!L8,'e4'!L8,'e5'!L8,'e6'!L8,'e7'!L8,'e8'!L8,'e9'!L8,'e10'!L8,'e11'!L8,'e12'!L8,'e13'!L8,'e16'!L8,'e17'!L8,'e18'!L8)</f>
        <v>0</v>
      </c>
      <c r="O8" s="1">
        <f>SUM('e1'!M8,'e2'!M8,'e3'!M8,'e4'!M8,'e5'!M8,'e6'!M8,'e7'!M8,'e8'!M8,'e9'!M8,'e10'!M8,'e11'!M8,'e12'!M8,'e13'!M8,'e18'!M8)</f>
        <v>10</v>
      </c>
      <c r="P8" s="1">
        <f t="shared" si="5"/>
        <v>0</v>
      </c>
      <c r="Q8" s="5">
        <f t="shared" si="6"/>
        <v>-0.08568075117</v>
      </c>
      <c r="R8" s="1"/>
      <c r="S8" s="1">
        <f>'e18'!S8+'e17'!S8+'e16'!S8+'e15'!S8+'e14'!S8+'e13'!S8+'e12'!S8+'e11'!S8+'e10'!S8+'e9'!S8+'e8'!S8+'e7'!S8+'e6'!S8+'e5'!S8+'e4'!S8+'e3'!S8+'e2'!S8+'e1'!S8</f>
        <v>0</v>
      </c>
      <c r="T8" s="1">
        <f>'e18'!T8+'e17'!T8+'e16'!T8+'e15'!T8+'e14'!T8+'e13'!T8+'e12'!T8+'e11'!T8+'e10'!T8+'e9'!T8+'e8'!T8+'e7'!T8+'e6'!T8+'e5'!T8+'e4'!T8+'e3'!T8+'e2'!T8+'e1'!T8</f>
        <v>0</v>
      </c>
      <c r="U8" s="1">
        <f>'e18'!U8+'e17'!U8+'e16'!U8+'e15'!U8+'e14'!U8+'e13'!U8+'e12'!U8+'e11'!U8+'e10'!U8+'e9'!U8+'e8'!U8+'e7'!U8+'e6'!U8+'e5'!U8+'e4'!U8+'e3'!U8+'e2'!U8+'e1'!U8</f>
        <v>0</v>
      </c>
      <c r="V8" s="1">
        <f>'e18'!V8+'e17'!V8+'e16'!V8+'e15'!V8+'e14'!V8+'e13'!V8+'e12'!V8+'e11'!V8+'e10'!V8+'e9'!V8+'e8'!V8+'e7'!V8+'e6'!V8+'e5'!V8+'e4'!V8+'e3'!V8+'e2'!V8+'e1'!V8</f>
        <v>0</v>
      </c>
      <c r="W8" s="1">
        <f t="shared" ref="W8:X8" si="19">SUM(S8+U8)</f>
        <v>0</v>
      </c>
      <c r="X8" s="1">
        <f t="shared" si="19"/>
        <v>0</v>
      </c>
      <c r="Y8" s="1"/>
      <c r="Z8" s="1">
        <f>SUM('e1'!X8,'e2'!X8,'e3'!X8,'e4'!X8,'e5'!X8,'e6'!X8,'e7'!X8,'e8'!X8,'e9'!X8,'e10'!X8,'e11'!X8,'e12'!X8,'e13'!X8,'e14'!X8,'e15'!X8,'e16'!X8,'e17'!X8,'e18'!X8)</f>
        <v>1</v>
      </c>
      <c r="AA8" s="1">
        <f>SUM('e1'!Y8,'e2'!Y8,'e3'!Y8,'e4'!Y8,'e5'!Y8,'e6'!Y8,'e7'!Y8,'e8'!Y8,'e9'!Y8,'e10'!Y8,'e11'!Y8,'e12'!Y8,'e13'!Y8,'e14'!Y8,'e15'!Y8,'e16'!Y8,'e17'!Y8,'e18'!Y8)</f>
        <v>0</v>
      </c>
      <c r="AB8" s="1">
        <f>SUM('e1'!Z8,'e2'!Z8,'e3'!Z8,'e4'!Z8,'e5'!Z8,'e6'!Z8,'e7'!Z8,'e8'!Z8,'e9'!Z8,'e10'!Z8,'e11'!Z8,'e12'!Z8,'e13'!Z8,'e14'!Z8,'e15'!Z8,'e16'!Z8,'e17'!Z8,'e18'!Z8)</f>
        <v>3</v>
      </c>
      <c r="AC8" s="1">
        <f>SUM('e1'!AA8,'e2'!AA8,'e3'!AA8,'e4'!AA8,'e5'!AA8,'e6'!AA8,'e7'!AA8,'e8'!AA8,'e9'!AA8,'e10'!AA8,'e11'!AA8,'e12'!AA8,'e13'!AA8,'e14'!AA8,'e15'!AA8,'e16'!AA8,'e17'!AA8,'e18'!AA8)</f>
        <v>2</v>
      </c>
      <c r="AD8" s="1">
        <f t="shared" ref="AD8:AE8" si="20">SUM(Z8+AB8)</f>
        <v>4</v>
      </c>
      <c r="AE8" s="1">
        <f t="shared" si="20"/>
        <v>2</v>
      </c>
      <c r="AF8" s="6">
        <f t="shared" si="9"/>
        <v>0.625</v>
      </c>
      <c r="AG8" s="1">
        <f>'e1'!AB8+'e2'!AB8+'e3'!AB8+'e4'!AB8+'e5'!AB8+'e6'!AB8+'e7'!AB8+'e8'!AB8+'e9'!AB8+'e10'!AB8+'e11'!AB8+'e12'!AB8+'e13'!AB8+'e14'!AB8+'e15'!AB8+'e16'!AB8+'e17'!AB8+'e18'!AB8</f>
        <v>1</v>
      </c>
      <c r="AH8" s="1">
        <f>'e1'!AC8+'e2'!AC8+'e3'!AC8+'e4'!AC8+'e5'!AC8+'e6'!AC8+'e7'!AC8+'e8'!AC8+'e9'!AC8+'e10'!AC8+'e11'!AC8+'e12'!AC8+'e13'!AC8+'e14'!AC8+'e15'!AC8+'e16'!AC8+'e17'!AC8+'e18'!AC8</f>
        <v>0</v>
      </c>
      <c r="AI8" s="1">
        <f t="shared" si="10"/>
        <v>1</v>
      </c>
      <c r="AJ8" s="1"/>
      <c r="AK8" s="1"/>
      <c r="AL8" s="1"/>
    </row>
    <row r="9" ht="12.0" customHeight="1">
      <c r="A9" s="2" t="s">
        <v>38</v>
      </c>
      <c r="B9" s="1"/>
      <c r="C9" s="4">
        <f>SUM('e1'!B9,'e2'!B9,'e3'!B9,'e4'!B9,'e5'!B9,'e6'!B9,'e7'!B9,'e8'!B9,'e9'!B9,'e10'!B9,'e11'!B9,'e12'!B9,'e13'!B9,'e14'!B9,'e15'!B9,'e16'!B9,'e17'!B9,'e18'!B9)</f>
        <v>1.830952381</v>
      </c>
      <c r="D9" s="4">
        <f>SUM('e1'!C9,'e2'!C9,'e3'!C9,'e4'!C9,'e5'!C9,'e6'!C9,'e7'!C9,'e8'!C9,'e9'!C9,'e10'!C9,'e11'!C9,'e12'!C9,'e13'!C9,'e14'!C9,'e15'!C9,'e16'!C9,'e17'!C9,'e18'!C9)</f>
        <v>14.23095238</v>
      </c>
      <c r="E9" s="4">
        <f t="shared" si="3"/>
        <v>0.1286598628</v>
      </c>
      <c r="F9" s="1">
        <f>SUM('e1'!D9+'e2'!D9+'e3'!D9+'e4'!D9+'e5'!D9+'e6'!D9+'e7'!D9+'e8'!D9+'e9'!D9+'e10'!D9+'e11'!D9+'e12'!D9+'e13'!D9+'e14'!D9+'e15'!D9+'e16'!D9+'e17'!D9+'e18'!D9)</f>
        <v>0</v>
      </c>
      <c r="G9" s="1">
        <f>SUM('e1'!F9,'e2'!F9,'e3'!F9,'e4'!F9,'e5'!F9,'e6'!F9,'e7'!F9,'e8'!F9,'e9'!F9,'e10'!F9,'e11'!F9,'e12'!F9,'e13'!F9,'e14'!F9,'e15'!F9,'e16'!F9,'e17'!F9,'e18'!F9)</f>
        <v>10</v>
      </c>
      <c r="H9" s="1">
        <f>SUM('e1'!G9,'e2'!G9,'e3'!G9,'e4'!G9,'e5'!G9,'e6'!G9,'e7'!G9,'e8'!G9,'e9'!G9,'e10'!G9,'e11'!G9,'e12'!G9,'e13'!G9,'e14'!G9,'e15'!G9,'e16'!G9,'e17'!G9,'e18'!G9)</f>
        <v>2</v>
      </c>
      <c r="I9" s="1">
        <f>SUM('e1'!H9,'e2'!H9,'e3'!H9,'e4'!H9,'e5'!H9,'e6'!H9,'e7'!H9,'e8'!H9,'e9'!H9,'e10'!H9,'e11'!H9,'e12'!H9,'e13'!H9,'e14'!H9,'e15'!H9,'e16'!H9,'e17'!H9,'e18'!H9)</f>
        <v>105</v>
      </c>
      <c r="J9" s="1">
        <f>SUM('e1'!I9,'e2'!I9,'e3'!I9,'e4'!I9,'e5'!I9,'e6'!I9,'e7'!I9,'e8'!I9,'e9'!I9,'e10'!I9,'e11'!I9,'e12'!I9,'e13'!I9,'e14'!I9,'e15'!I9,'e16'!I9,'e17'!I9,'e18'!I9)</f>
        <v>13</v>
      </c>
      <c r="K9" s="4">
        <f t="shared" si="4"/>
        <v>0.7677655678</v>
      </c>
      <c r="L9" s="1">
        <f>SUM('e1'!J9+'e2'!J9+'e3'!J9+'e4'!J9+'e5'!J9+'e6'!J9+'e7'!J9+'e8'!J9+'e9'!J9+'e10'!J9+'e11'!J9+'e12'!J9+'e13'!J9+'e14'!J9+'e15'!J9+'e16'!J9+'e17'!J9+'e18'!J9)</f>
        <v>11</v>
      </c>
      <c r="M9" s="1"/>
      <c r="N9" s="1">
        <f>SUM('e1'!L9,'e2'!L9,'e3'!L9,'e4'!L9,'e5'!L9,'e6'!L9,'e7'!L9,'e8'!L9,'e9'!L9,'e10'!L9,'e11'!L9,'e12'!L9,'e13'!L9,'e16'!L9,'e17'!L9,'e18'!L9)</f>
        <v>0</v>
      </c>
      <c r="O9" s="1">
        <f>SUM('e1'!M9,'e2'!M9,'e3'!M9,'e4'!M9,'e5'!M9,'e6'!M9,'e7'!M9,'e8'!M9,'e9'!M9,'e10'!M9,'e11'!M9,'e12'!M9,'e13'!M9,'e18'!M9)</f>
        <v>10</v>
      </c>
      <c r="P9" s="1">
        <f t="shared" si="5"/>
        <v>0</v>
      </c>
      <c r="Q9" s="5">
        <f t="shared" si="6"/>
        <v>0.8964254306</v>
      </c>
      <c r="R9" s="1"/>
      <c r="S9" s="1">
        <f>'e18'!S9+'e17'!S9+'e16'!S9+'e15'!S9+'e14'!S9+'e13'!S9+'e12'!S9+'e11'!S9+'e10'!S9+'e9'!S9+'e8'!S9+'e7'!S9+'e6'!S9+'e5'!S9+'e4'!S9+'e3'!S9+'e2'!S9+'e1'!S9</f>
        <v>2.5</v>
      </c>
      <c r="T9" s="1">
        <f>'e18'!T9+'e17'!T9+'e16'!T9+'e15'!T9+'e14'!T9+'e13'!T9+'e12'!T9+'e11'!T9+'e10'!T9+'e9'!T9+'e8'!T9+'e7'!T9+'e6'!T9+'e5'!T9+'e4'!T9+'e3'!T9+'e2'!T9+'e1'!T9</f>
        <v>0</v>
      </c>
      <c r="U9" s="1">
        <f>'e18'!U9+'e17'!U9+'e16'!U9+'e15'!U9+'e14'!U9+'e13'!U9+'e12'!U9+'e11'!U9+'e10'!U9+'e9'!U9+'e8'!U9+'e7'!U9+'e6'!U9+'e5'!U9+'e4'!U9+'e3'!U9+'e2'!U9+'e1'!U9</f>
        <v>9</v>
      </c>
      <c r="V9" s="1">
        <f>'e18'!V9+'e17'!V9+'e16'!V9+'e15'!V9+'e14'!V9+'e13'!V9+'e12'!V9+'e11'!V9+'e10'!V9+'e9'!V9+'e8'!V9+'e7'!V9+'e6'!V9+'e5'!V9+'e4'!V9+'e3'!V9+'e2'!V9+'e1'!V9</f>
        <v>1</v>
      </c>
      <c r="W9" s="1">
        <f t="shared" ref="W9:X9" si="21">SUM(S9+U9)</f>
        <v>11.5</v>
      </c>
      <c r="X9" s="1">
        <f t="shared" si="21"/>
        <v>1</v>
      </c>
      <c r="Y9" s="1"/>
      <c r="Z9" s="1">
        <f>SUM('e1'!X9,'e2'!X9,'e3'!X9,'e4'!X9,'e5'!X9,'e6'!X9,'e7'!X9,'e8'!X9,'e9'!X9,'e10'!X9,'e11'!X9,'e12'!X9,'e13'!X9,'e14'!X9,'e15'!X9,'e16'!X9,'e17'!X9,'e18'!X9)</f>
        <v>5</v>
      </c>
      <c r="AA9" s="1">
        <f>SUM('e1'!Y9,'e2'!Y9,'e3'!Y9,'e4'!Y9,'e5'!Y9,'e6'!Y9,'e7'!Y9,'e8'!Y9,'e9'!Y9,'e10'!Y9,'e11'!Y9,'e12'!Y9,'e13'!Y9,'e14'!Y9,'e15'!Y9,'e16'!Y9,'e17'!Y9,'e18'!Y9)</f>
        <v>2</v>
      </c>
      <c r="AB9" s="1">
        <f>SUM('e1'!Z9,'e2'!Z9,'e3'!Z9,'e4'!Z9,'e5'!Z9,'e6'!Z9,'e7'!Z9,'e8'!Z9,'e9'!Z9,'e10'!Z9,'e11'!Z9,'e12'!Z9,'e13'!Z9,'e14'!Z9,'e15'!Z9,'e16'!Z9,'e17'!Z9,'e18'!Z9)</f>
        <v>9</v>
      </c>
      <c r="AC9" s="1">
        <f>SUM('e1'!AA9,'e2'!AA9,'e3'!AA9,'e4'!AA9,'e5'!AA9,'e6'!AA9,'e7'!AA9,'e8'!AA9,'e9'!AA9,'e10'!AA9,'e11'!AA9,'e12'!AA9,'e13'!AA9,'e14'!AA9,'e15'!AA9,'e16'!AA9,'e17'!AA9,'e18'!AA9)</f>
        <v>2</v>
      </c>
      <c r="AD9" s="1">
        <f t="shared" ref="AD9:AE9" si="22">SUM(Z9+AB9)</f>
        <v>14</v>
      </c>
      <c r="AE9" s="1">
        <f t="shared" si="22"/>
        <v>4</v>
      </c>
      <c r="AF9" s="6">
        <f t="shared" si="9"/>
        <v>0.3928571429</v>
      </c>
      <c r="AG9" s="1">
        <f>'e1'!AB9+'e2'!AB9+'e3'!AB9+'e4'!AB9+'e5'!AB9+'e6'!AB9+'e7'!AB9+'e8'!AB9+'e9'!AB9+'e10'!AB9+'e11'!AB9+'e12'!AB9+'e13'!AB9+'e14'!AB9+'e15'!AB9+'e16'!AB9+'e17'!AB9+'e18'!AB9</f>
        <v>1</v>
      </c>
      <c r="AH9" s="1">
        <f>'e1'!AC9+'e2'!AC9+'e3'!AC9+'e4'!AC9+'e5'!AC9+'e6'!AC9+'e7'!AC9+'e8'!AC9+'e9'!AC9+'e10'!AC9+'e11'!AC9+'e12'!AC9+'e13'!AC9+'e14'!AC9+'e15'!AC9+'e16'!AC9+'e17'!AC9+'e18'!AC9</f>
        <v>2</v>
      </c>
      <c r="AI9" s="1">
        <f t="shared" si="10"/>
        <v>3</v>
      </c>
      <c r="AJ9" s="1"/>
      <c r="AK9" s="1"/>
      <c r="AL9" s="1"/>
    </row>
    <row r="10" ht="12.0" customHeight="1">
      <c r="A10" s="2" t="s">
        <v>39</v>
      </c>
      <c r="B10" s="1"/>
      <c r="C10" s="4">
        <f>SUM('e1'!B10,'e2'!B10,'e3'!B10,'e4'!B10,'e5'!B10,'e6'!B10,'e7'!B10,'e8'!B10,'e9'!B10,'e10'!B10,'e11'!B10,'e12'!B10,'e13'!B10,'e14'!B10,'e15'!B10,'e16'!B10,'e17'!B10,'e18'!B10)</f>
        <v>1.164285714</v>
      </c>
      <c r="D10" s="4">
        <f>SUM('e1'!C10,'e2'!C10,'e3'!C10,'e4'!C10,'e5'!C10,'e6'!C10,'e7'!C10,'e8'!C10,'e9'!C10,'e10'!C10,'e11'!C10,'e12'!C10,'e13'!C10,'e14'!C10,'e15'!C10,'e16'!C10,'e17'!C10,'e18'!C10)</f>
        <v>4.397619048</v>
      </c>
      <c r="E10" s="4">
        <f t="shared" si="3"/>
        <v>0.2647536546</v>
      </c>
      <c r="F10" s="1">
        <f>SUM('e1'!D10+'e2'!D10+'e3'!D10+'e4'!D10+'e5'!D10+'e6'!D10+'e7'!D10+'e8'!D10+'e9'!D10+'e10'!D10+'e11'!D10+'e12'!D10+'e13'!D10+'e14'!D10+'e15'!D10+'e16'!D10+'e17'!D10+'e18'!D10)</f>
        <v>1</v>
      </c>
      <c r="G10" s="1">
        <f>SUM('e1'!F10,'e2'!F10,'e3'!F10,'e4'!F10,'e5'!F10,'e6'!F10,'e7'!F10,'e8'!F10,'e9'!F10,'e10'!F10,'e11'!F10,'e12'!F10,'e13'!F10,'e14'!F10,'e15'!F10,'e16'!F10,'e17'!F10,'e18'!F10)</f>
        <v>2</v>
      </c>
      <c r="H10" s="1">
        <f>SUM('e1'!G10,'e2'!G10,'e3'!G10,'e4'!G10,'e5'!G10,'e6'!G10,'e7'!G10,'e8'!G10,'e9'!G10,'e10'!G10,'e11'!G10,'e12'!G10,'e13'!G10,'e14'!G10,'e15'!G10,'e16'!G10,'e17'!G10,'e18'!G10)</f>
        <v>17</v>
      </c>
      <c r="I10" s="1">
        <f>SUM('e1'!H10,'e2'!H10,'e3'!H10,'e4'!H10,'e5'!H10,'e6'!H10,'e7'!H10,'e8'!H10,'e9'!H10,'e10'!H10,'e11'!H10,'e12'!H10,'e13'!H10,'e14'!H10,'e15'!H10,'e16'!H10,'e17'!H10,'e18'!H10)</f>
        <v>32</v>
      </c>
      <c r="J10" s="1">
        <f>SUM('e1'!I10,'e2'!I10,'e3'!I10,'e4'!I10,'e5'!I10,'e6'!I10,'e7'!I10,'e8'!I10,'e9'!I10,'e10'!I10,'e11'!I10,'e12'!I10,'e13'!I10,'e14'!I10,'e15'!I10,'e16'!I10,'e17'!I10,'e18'!I10)</f>
        <v>3</v>
      </c>
      <c r="K10" s="4">
        <f t="shared" si="4"/>
        <v>0.4895833333</v>
      </c>
      <c r="L10" s="1">
        <f>SUM('e1'!J10+'e2'!J10+'e3'!J10+'e4'!J10+'e5'!J10+'e6'!J10+'e7'!J10+'e8'!J10+'e9'!J10+'e10'!J10+'e11'!J10+'e12'!J10+'e13'!J10+'e14'!J10+'e15'!J10+'e16'!J10+'e17'!J10+'e18'!J10)</f>
        <v>2</v>
      </c>
      <c r="M10" s="1"/>
      <c r="N10" s="1">
        <f>SUM('e1'!L10,'e2'!L10,'e3'!L10,'e4'!L10,'e5'!L10,'e6'!L10,'e7'!L10,'e8'!L10,'e9'!L10,'e10'!L10,'e11'!L10,'e12'!L10,'e13'!L10,'e16'!L10,'e17'!L10,'e18'!L10)</f>
        <v>0</v>
      </c>
      <c r="O10" s="1">
        <f>SUM('e1'!M10,'e2'!M10,'e3'!M10,'e4'!M10,'e5'!M10,'e6'!M10,'e7'!M10,'e8'!M10,'e9'!M10,'e10'!M10,'e11'!M10,'e12'!M10,'e13'!M10,'e18'!M10)</f>
        <v>10</v>
      </c>
      <c r="P10" s="1">
        <f t="shared" si="5"/>
        <v>0</v>
      </c>
      <c r="Q10" s="5">
        <f t="shared" si="6"/>
        <v>0.7543369879</v>
      </c>
      <c r="R10" s="1"/>
      <c r="S10" s="1">
        <f>'e18'!S10+'e17'!S10+'e16'!S10+'e15'!S10+'e14'!S10+'e13'!S10+'e12'!S10+'e11'!S10+'e10'!S10+'e9'!S10+'e8'!S10+'e7'!S10+'e6'!S10+'e5'!S10+'e4'!S10+'e3'!S10+'e2'!S10+'e1'!S10</f>
        <v>0</v>
      </c>
      <c r="T10" s="1">
        <f>'e18'!T10+'e17'!T10+'e16'!T10+'e15'!T10+'e14'!T10+'e13'!T10+'e12'!T10+'e11'!T10+'e10'!T10+'e9'!T10+'e8'!T10+'e7'!T10+'e6'!T10+'e5'!T10+'e4'!T10+'e3'!T10+'e2'!T10+'e1'!T10</f>
        <v>0</v>
      </c>
      <c r="U10" s="1">
        <f>'e18'!U10+'e17'!U10+'e16'!U10+'e15'!U10+'e14'!U10+'e13'!U10+'e12'!U10+'e11'!U10+'e10'!U10+'e9'!U10+'e8'!U10+'e7'!U10+'e6'!U10+'e5'!U10+'e4'!U10+'e3'!U10+'e2'!U10+'e1'!U10</f>
        <v>2</v>
      </c>
      <c r="V10" s="1">
        <f>'e18'!V10+'e17'!V10+'e16'!V10+'e15'!V10+'e14'!V10+'e13'!V10+'e12'!V10+'e11'!V10+'e10'!V10+'e9'!V10+'e8'!V10+'e7'!V10+'e6'!V10+'e5'!V10+'e4'!V10+'e3'!V10+'e2'!V10+'e1'!V10</f>
        <v>0</v>
      </c>
      <c r="W10" s="1">
        <f t="shared" ref="W10:X10" si="23">SUM(S10+U10)</f>
        <v>2</v>
      </c>
      <c r="X10" s="1">
        <f t="shared" si="23"/>
        <v>0</v>
      </c>
      <c r="Y10" s="1"/>
      <c r="Z10" s="1">
        <f>SUM('e1'!X10,'e2'!X10,'e3'!X10,'e4'!X10,'e5'!X10,'e6'!X10,'e7'!X10,'e8'!X10,'e9'!X10,'e10'!X10,'e11'!X10,'e12'!X10,'e13'!X10,'e14'!X10,'e15'!X10,'e16'!X10,'e17'!X10,'e18'!X10)</f>
        <v>5</v>
      </c>
      <c r="AA10" s="1">
        <f>SUM('e1'!Y10,'e2'!Y10,'e3'!Y10,'e4'!Y10,'e5'!Y10,'e6'!Y10,'e7'!Y10,'e8'!Y10,'e9'!Y10,'e10'!Y10,'e11'!Y10,'e12'!Y10,'e13'!Y10,'e14'!Y10,'e15'!Y10,'e16'!Y10,'e17'!Y10,'e18'!Y10)</f>
        <v>1</v>
      </c>
      <c r="AB10" s="1">
        <f>SUM('e1'!Z10,'e2'!Z10,'e3'!Z10,'e4'!Z10,'e5'!Z10,'e6'!Z10,'e7'!Z10,'e8'!Z10,'e9'!Z10,'e10'!Z10,'e11'!Z10,'e12'!Z10,'e13'!Z10,'e14'!Z10,'e15'!Z10,'e16'!Z10,'e17'!Z10,'e18'!Z10)</f>
        <v>8</v>
      </c>
      <c r="AC10" s="1">
        <f>SUM('e1'!AA10,'e2'!AA10,'e3'!AA10,'e4'!AA10,'e5'!AA10,'e6'!AA10,'e7'!AA10,'e8'!AA10,'e9'!AA10,'e10'!AA10,'e11'!AA10,'e12'!AA10,'e13'!AA10,'e14'!AA10,'e15'!AA10,'e16'!AA10,'e17'!AA10,'e18'!AA10)</f>
        <v>3</v>
      </c>
      <c r="AD10" s="1">
        <f t="shared" ref="AD10:AE10" si="24">SUM(Z10+AB10)</f>
        <v>13</v>
      </c>
      <c r="AE10" s="1">
        <f t="shared" si="24"/>
        <v>4</v>
      </c>
      <c r="AF10" s="6">
        <f t="shared" si="9"/>
        <v>0.4615384615</v>
      </c>
      <c r="AG10" s="1">
        <f>'e1'!AB10+'e2'!AB10+'e3'!AB10+'e4'!AB10+'e5'!AB10+'e6'!AB10+'e7'!AB10+'e8'!AB10+'e9'!AB10+'e10'!AB10+'e11'!AB10+'e12'!AB10+'e13'!AB10+'e14'!AB10+'e15'!AB10+'e16'!AB10+'e17'!AB10+'e18'!AB10</f>
        <v>0</v>
      </c>
      <c r="AH10" s="1">
        <f>'e1'!AC10+'e2'!AC10+'e3'!AC10+'e4'!AC10+'e5'!AC10+'e6'!AC10+'e7'!AC10+'e8'!AC10+'e9'!AC10+'e10'!AC10+'e11'!AC10+'e12'!AC10+'e13'!AC10+'e14'!AC10+'e15'!AC10+'e16'!AC10+'e17'!AC10+'e18'!AC10</f>
        <v>4</v>
      </c>
      <c r="AI10" s="1">
        <f t="shared" si="10"/>
        <v>4</v>
      </c>
      <c r="AJ10" s="1"/>
      <c r="AK10" s="1"/>
      <c r="AL10" s="1"/>
    </row>
    <row r="11" ht="12.0" customHeight="1">
      <c r="A11" s="2" t="s">
        <v>40</v>
      </c>
      <c r="B11" s="1"/>
      <c r="C11" s="4">
        <f>SUM('e1'!B11,'e2'!B11,'e3'!B11,'e4'!B11,'e5'!B11,'e6'!B11,'e7'!B11,'e8'!B11,'e9'!B11,'e10'!B11,'e11'!B11,'e12'!B11,'e13'!B11,'e14'!B11,'e15'!B11,'e16'!B11,'e17'!B11,'e18'!B11)</f>
        <v>0.9666666667</v>
      </c>
      <c r="D11" s="4">
        <f>SUM('e1'!C11,'e2'!C11,'e3'!C11,'e4'!C11,'e5'!C11,'e6'!C11,'e7'!C11,'e8'!C11,'e9'!C11,'e10'!C11,'e11'!C11,'e12'!C11,'e13'!C11,'e14'!C11,'e15'!C11,'e16'!C11,'e17'!C11,'e18'!C11)</f>
        <v>14.23095238</v>
      </c>
      <c r="E11" s="4">
        <f t="shared" si="3"/>
        <v>0.06792705371</v>
      </c>
      <c r="F11" s="1">
        <f>SUM('e1'!D11+'e2'!D11+'e3'!D11+'e4'!D11+'e5'!D11+'e6'!D11+'e7'!D11+'e8'!D11+'e9'!D11+'e10'!D11+'e11'!D11+'e12'!D11+'e13'!D11+'e14'!D11+'e15'!D11+'e16'!D11+'e17'!D11+'e18'!D11)</f>
        <v>3</v>
      </c>
      <c r="G11" s="1">
        <f>SUM('e1'!F11,'e2'!F11,'e3'!F11,'e4'!F11,'e5'!F11,'e6'!F11,'e7'!F11,'e8'!F11,'e9'!F11,'e10'!F11,'e11'!F11,'e12'!F11,'e13'!F11,'e14'!F11,'e15'!F11,'e16'!F11,'e17'!F11,'e18'!F11)</f>
        <v>6</v>
      </c>
      <c r="H11" s="1">
        <f>SUM('e1'!G11,'e2'!G11,'e3'!G11,'e4'!G11,'e5'!G11,'e6'!G11,'e7'!G11,'e8'!G11,'e9'!G11,'e10'!G11,'e11'!G11,'e12'!G11,'e13'!G11,'e14'!G11,'e15'!G11,'e16'!G11,'e17'!G11,'e18'!G11)</f>
        <v>3</v>
      </c>
      <c r="I11" s="1">
        <f>SUM('e1'!H11,'e2'!H11,'e3'!H11,'e4'!H11,'e5'!H11,'e6'!H11,'e7'!H11,'e8'!H11,'e9'!H11,'e10'!H11,'e11'!H11,'e12'!H11,'e13'!H11,'e14'!H11,'e15'!H11,'e16'!H11,'e17'!H11,'e18'!H11)</f>
        <v>91</v>
      </c>
      <c r="J11" s="1">
        <f>SUM('e1'!I11,'e2'!I11,'e3'!I11,'e4'!I11,'e5'!I11,'e6'!I11,'e7'!I11,'e8'!I11,'e9'!I11,'e10'!I11,'e11'!I11,'e12'!I11,'e13'!I11,'e14'!I11,'e15'!I11,'e16'!I11,'e17'!I11,'e18'!I11)</f>
        <v>11</v>
      </c>
      <c r="K11" s="4">
        <f t="shared" si="4"/>
        <v>0.5424575425</v>
      </c>
      <c r="L11" s="1">
        <f>SUM('e1'!J11+'e2'!J11+'e3'!J11+'e4'!J11+'e5'!J11+'e6'!J11+'e7'!J11+'e8'!J11+'e9'!J11+'e10'!J11+'e11'!J11+'e12'!J11+'e13'!J11+'e14'!J11+'e15'!J11+'e16'!J11+'e17'!J11+'e18'!J11)</f>
        <v>9</v>
      </c>
      <c r="M11" s="1"/>
      <c r="N11" s="1">
        <f>SUM('e1'!L11,'e2'!L11,'e3'!L11,'e4'!L11,'e5'!L11,'e6'!L11,'e7'!L11,'e8'!L11,'e9'!L11,'e10'!L11,'e11'!L11,'e12'!L11,'e13'!L11,'e16'!L11,'e17'!L11,'e18'!L11)</f>
        <v>0</v>
      </c>
      <c r="O11" s="1">
        <f>SUM('e1'!M11,'e2'!M11,'e3'!M11,'e4'!M11,'e5'!M11,'e6'!M11,'e7'!M11,'e8'!M11,'e9'!M11,'e10'!M11,'e11'!M11,'e12'!M11,'e13'!M11,'e18'!M11)</f>
        <v>10</v>
      </c>
      <c r="P11" s="1">
        <f t="shared" si="5"/>
        <v>0</v>
      </c>
      <c r="Q11" s="5">
        <f t="shared" si="6"/>
        <v>0.6103845962</v>
      </c>
      <c r="R11" s="1"/>
      <c r="S11" s="1">
        <f>'e18'!S11+'e17'!S11+'e16'!S11+'e15'!S11+'e14'!S11+'e13'!S11+'e12'!S11+'e11'!S11+'e10'!S11+'e9'!S11+'e8'!S11+'e7'!S11+'e6'!S11+'e5'!S11+'e4'!S11+'e3'!S11+'e2'!S11+'e1'!S11</f>
        <v>2.5</v>
      </c>
      <c r="T11" s="1">
        <f>'e18'!T11+'e17'!T11+'e16'!T11+'e15'!T11+'e14'!T11+'e13'!T11+'e12'!T11+'e11'!T11+'e10'!T11+'e9'!T11+'e8'!T11+'e7'!T11+'e6'!T11+'e5'!T11+'e4'!T11+'e3'!T11+'e2'!T11+'e1'!T11</f>
        <v>0</v>
      </c>
      <c r="U11" s="1">
        <f>'e18'!U11+'e17'!U11+'e16'!U11+'e15'!U11+'e14'!U11+'e13'!U11+'e12'!U11+'e11'!U11+'e10'!U11+'e9'!U11+'e8'!U11+'e7'!U11+'e6'!U11+'e5'!U11+'e4'!U11+'e3'!U11+'e2'!U11+'e1'!U11</f>
        <v>9</v>
      </c>
      <c r="V11" s="1">
        <f>'e18'!V11+'e17'!V11+'e16'!V11+'e15'!V11+'e14'!V11+'e13'!V11+'e12'!V11+'e11'!V11+'e10'!V11+'e9'!V11+'e8'!V11+'e7'!V11+'e6'!V11+'e5'!V11+'e4'!V11+'e3'!V11+'e2'!V11+'e1'!V11</f>
        <v>0</v>
      </c>
      <c r="W11" s="1">
        <f t="shared" ref="W11:X11" si="25">SUM(S11+U11)</f>
        <v>11.5</v>
      </c>
      <c r="X11" s="1">
        <f t="shared" si="25"/>
        <v>0</v>
      </c>
      <c r="Y11" s="1"/>
      <c r="Z11" s="1">
        <f>SUM('e1'!X11,'e2'!X11,'e3'!X11,'e4'!X11,'e5'!X11,'e6'!X11,'e7'!X11,'e8'!X11,'e9'!X11,'e10'!X11,'e11'!X11,'e12'!X11,'e13'!X11,'e14'!X11,'e15'!X11,'e16'!X11,'e17'!X11,'e18'!X11)</f>
        <v>5</v>
      </c>
      <c r="AA11" s="1">
        <f>SUM('e1'!Y11,'e2'!Y11,'e3'!Y11,'e4'!Y11,'e5'!Y11,'e6'!Y11,'e7'!Y11,'e8'!Y11,'e9'!Y11,'e10'!Y11,'e11'!Y11,'e12'!Y11,'e13'!Y11,'e14'!Y11,'e15'!Y11,'e16'!Y11,'e17'!Y11,'e18'!Y11)</f>
        <v>3</v>
      </c>
      <c r="AB11" s="1">
        <f>SUM('e1'!Z11,'e2'!Z11,'e3'!Z11,'e4'!Z11,'e5'!Z11,'e6'!Z11,'e7'!Z11,'e8'!Z11,'e9'!Z11,'e10'!Z11,'e11'!Z11,'e12'!Z11,'e13'!Z11,'e14'!Z11,'e15'!Z11,'e16'!Z11,'e17'!Z11,'e18'!Z11)</f>
        <v>9</v>
      </c>
      <c r="AC11" s="1">
        <f>SUM('e1'!AA11,'e2'!AA11,'e3'!AA11,'e4'!AA11,'e5'!AA11,'e6'!AA11,'e7'!AA11,'e8'!AA11,'e9'!AA11,'e10'!AA11,'e11'!AA11,'e12'!AA11,'e13'!AA11,'e14'!AA11,'e15'!AA11,'e16'!AA11,'e17'!AA11,'e18'!AA11)</f>
        <v>2</v>
      </c>
      <c r="AD11" s="1">
        <f t="shared" ref="AD11:AE11" si="26">SUM(Z11+AB11)</f>
        <v>14</v>
      </c>
      <c r="AE11" s="1">
        <f t="shared" si="26"/>
        <v>5</v>
      </c>
      <c r="AF11" s="6">
        <f t="shared" si="9"/>
        <v>0.4285714286</v>
      </c>
      <c r="AG11" s="1">
        <f>'e1'!AB11+'e2'!AB11+'e3'!AB11+'e4'!AB11+'e5'!AB11+'e6'!AB11+'e7'!AB11+'e8'!AB11+'e9'!AB11+'e10'!AB11+'e11'!AB11+'e12'!AB11+'e13'!AB11+'e14'!AB11+'e15'!AB11+'e16'!AB11+'e17'!AB11+'e18'!AB11</f>
        <v>0</v>
      </c>
      <c r="AH11" s="1">
        <f>'e1'!AC11+'e2'!AC11+'e3'!AC11+'e4'!AC11+'e5'!AC11+'e6'!AC11+'e7'!AC11+'e8'!AC11+'e9'!AC11+'e10'!AC11+'e11'!AC11+'e12'!AC11+'e13'!AC11+'e14'!AC11+'e15'!AC11+'e16'!AC11+'e17'!AC11+'e18'!AC11</f>
        <v>2</v>
      </c>
      <c r="AI11" s="1">
        <f t="shared" si="10"/>
        <v>2</v>
      </c>
      <c r="AJ11" s="1"/>
      <c r="AK11" s="1"/>
      <c r="AL11" s="1"/>
    </row>
    <row r="12" ht="12.0" customHeight="1">
      <c r="A12" s="7" t="s">
        <v>41</v>
      </c>
      <c r="B12" s="1"/>
      <c r="C12" s="4">
        <f>SUM('e1'!B12,'e2'!B12,'e3'!B12,'e4'!B12,'e5'!B12,'e6'!B12,'e7'!B12,'e8'!B12,'e9'!B12,'e10'!B12,'e11'!B12,'e12'!B12,'e13'!B12,'e14'!B12,'e15'!B12,'e16'!B12,'e17'!B12,'e18'!B12)</f>
        <v>2.283333333</v>
      </c>
      <c r="D12" s="4">
        <f>SUM('e1'!C12,'e2'!C12,'e3'!C12,'e4'!C12,'e5'!C12,'e6'!C12,'e7'!C12,'e8'!C12,'e9'!C12,'e10'!C12,'e11'!C12,'e12'!C12,'e13'!C12,'e14'!C12,'e15'!C12,'e16'!C12,'e17'!C12,'e18'!C12)</f>
        <v>11.23095238</v>
      </c>
      <c r="E12" s="4">
        <f t="shared" si="3"/>
        <v>0.2033071868</v>
      </c>
      <c r="F12" s="1">
        <f>SUM('e1'!D12+'e2'!D12+'e3'!D12+'e4'!D12+'e5'!D12+'e6'!D12+'e7'!D12+'e8'!D12+'e9'!D12+'e10'!D12+'e11'!D12+'e12'!D12+'e13'!D12+'e14'!D12+'e15'!D12+'e16'!D12+'e17'!D12+'e18'!D12)</f>
        <v>1</v>
      </c>
      <c r="G12" s="1">
        <f>SUM('e1'!F12,'e2'!F12,'e3'!F12,'e4'!F12,'e5'!F12,'e6'!F12,'e7'!F12,'e8'!F12,'e9'!F12,'e10'!F12,'e11'!F12,'e12'!F12,'e13'!F12,'e14'!F12,'e15'!F12,'e16'!F12,'e17'!F12,'e18'!F12)</f>
        <v>5</v>
      </c>
      <c r="H12" s="1">
        <f>SUM('e1'!G12,'e2'!G12,'e3'!G12,'e4'!G12,'e5'!G12,'e6'!G12,'e7'!G12,'e8'!G12,'e9'!G12,'e10'!G12,'e11'!G12,'e12'!G12,'e13'!G12,'e14'!G12,'e15'!G12,'e16'!G12,'e17'!G12,'e18'!G12)</f>
        <v>4</v>
      </c>
      <c r="I12" s="1">
        <f>SUM('e1'!H12,'e2'!H12,'e3'!H12,'e4'!H12,'e5'!H12,'e6'!H12,'e7'!H12,'e8'!H12,'e9'!H12,'e10'!H12,'e11'!H12,'e12'!H12,'e13'!H12,'e14'!H12,'e15'!H12,'e16'!H12,'e17'!H12,'e18'!H12)</f>
        <v>82</v>
      </c>
      <c r="J12" s="1">
        <f>SUM('e1'!I12,'e2'!I12,'e3'!I12,'e4'!I12,'e5'!I12,'e6'!I12,'e7'!I12,'e8'!I12,'e9'!I12,'e10'!I12,'e11'!I12,'e12'!I12,'e13'!I12,'e14'!I12,'e15'!I12,'e16'!I12,'e17'!I12,'e18'!I12)</f>
        <v>9</v>
      </c>
      <c r="K12" s="4">
        <f t="shared" si="4"/>
        <v>0.5501355014</v>
      </c>
      <c r="L12" s="1">
        <f>SUM('e1'!J12+'e2'!J12+'e3'!J12+'e4'!J12+'e5'!J12+'e6'!J12+'e7'!J12+'e8'!J12+'e9'!J12+'e10'!J12+'e11'!J12+'e12'!J12+'e13'!J12+'e14'!J12+'e15'!J12+'e16'!J12+'e17'!J12+'e18'!J12)</f>
        <v>8</v>
      </c>
      <c r="M12" s="1"/>
      <c r="N12" s="1">
        <f>SUM('e1'!L12,'e2'!L12,'e3'!L12,'e4'!L12,'e5'!L12,'e6'!L12,'e7'!L12,'e8'!L12,'e9'!L12,'e10'!L12,'e11'!L12,'e12'!L12,'e13'!L12,'e16'!L12,'e17'!L12,'e18'!L12)</f>
        <v>0</v>
      </c>
      <c r="O12" s="1">
        <f>SUM('e1'!M12,'e2'!M12,'e3'!M12,'e4'!M12,'e5'!M12,'e6'!M12,'e7'!M12,'e8'!M12,'e9'!M12,'e10'!M12,'e11'!M12,'e12'!M12,'e13'!M12,'e18'!M12)</f>
        <v>10</v>
      </c>
      <c r="P12" s="1">
        <f t="shared" si="5"/>
        <v>0</v>
      </c>
      <c r="Q12" s="5">
        <f t="shared" si="6"/>
        <v>0.7534426881</v>
      </c>
      <c r="R12" s="1"/>
      <c r="S12" s="1">
        <f>'e18'!S12+'e17'!S12+'e16'!S12+'e15'!S12+'e14'!S12+'e13'!S12+'e12'!S12+'e11'!S12+'e10'!S12+'e9'!S12+'e8'!S12+'e7'!S12+'e6'!S12+'e5'!S12+'e4'!S12+'e3'!S12+'e2'!S12+'e1'!S12</f>
        <v>1.5</v>
      </c>
      <c r="T12" s="1">
        <f>'e18'!T12+'e17'!T12+'e16'!T12+'e15'!T12+'e14'!T12+'e13'!T12+'e12'!T12+'e11'!T12+'e10'!T12+'e9'!T12+'e8'!T12+'e7'!T12+'e6'!T12+'e5'!T12+'e4'!T12+'e3'!T12+'e2'!T12+'e1'!T12</f>
        <v>0</v>
      </c>
      <c r="U12" s="1">
        <f>'e18'!U12+'e17'!U12+'e16'!U12+'e15'!U12+'e14'!U12+'e13'!U12+'e12'!U12+'e11'!U12+'e10'!U12+'e9'!U12+'e8'!U12+'e7'!U12+'e6'!U12+'e5'!U12+'e4'!U12+'e3'!U12+'e2'!U12+'e1'!U12</f>
        <v>7</v>
      </c>
      <c r="V12" s="1">
        <f>'e18'!V12+'e17'!V12+'e16'!V12+'e15'!V12+'e14'!V12+'e13'!V12+'e12'!V12+'e11'!V12+'e10'!V12+'e9'!V12+'e8'!V12+'e7'!V12+'e6'!V12+'e5'!V12+'e4'!V12+'e3'!V12+'e2'!V12+'e1'!V12</f>
        <v>1</v>
      </c>
      <c r="W12" s="1">
        <f t="shared" ref="W12:X12" si="27">SUM(S12+U12)</f>
        <v>8.5</v>
      </c>
      <c r="X12" s="1">
        <f t="shared" si="27"/>
        <v>1</v>
      </c>
      <c r="Y12" s="1"/>
      <c r="Z12" s="1">
        <f>SUM('e1'!X12,'e2'!X12,'e3'!X12,'e4'!X12,'e5'!X12,'e6'!X12,'e7'!X12,'e8'!X12,'e9'!X12,'e10'!X12,'e11'!X12,'e12'!X12,'e13'!X12,'e14'!X12,'e15'!X12,'e16'!X12,'e17'!X12,'e18'!X12)</f>
        <v>5</v>
      </c>
      <c r="AA12" s="1">
        <f>SUM('e1'!Y12,'e2'!Y12,'e3'!Y12,'e4'!Y12,'e5'!Y12,'e6'!Y12,'e7'!Y12,'e8'!Y12,'e9'!Y12,'e10'!Y12,'e11'!Y12,'e12'!Y12,'e13'!Y12,'e14'!Y12,'e15'!Y12,'e16'!Y12,'e17'!Y12,'e18'!Y12)</f>
        <v>2</v>
      </c>
      <c r="AB12" s="1">
        <f>SUM('e1'!Z12,'e2'!Z12,'e3'!Z12,'e4'!Z12,'e5'!Z12,'e6'!Z12,'e7'!Z12,'e8'!Z12,'e9'!Z12,'e10'!Z12,'e11'!Z12,'e12'!Z12,'e13'!Z12,'e14'!Z12,'e15'!Z12,'e16'!Z12,'e17'!Z12,'e18'!Z12)</f>
        <v>9</v>
      </c>
      <c r="AC12" s="1">
        <f>SUM('e1'!AA12,'e2'!AA12,'e3'!AA12,'e4'!AA12,'e5'!AA12,'e6'!AA12,'e7'!AA12,'e8'!AA12,'e9'!AA12,'e10'!AA12,'e11'!AA12,'e12'!AA12,'e13'!AA12,'e14'!AA12,'e15'!AA12,'e16'!AA12,'e17'!AA12,'e18'!AA12)</f>
        <v>3</v>
      </c>
      <c r="AD12" s="1">
        <f t="shared" ref="AD12:AE12" si="28">SUM(Z12+AB12)</f>
        <v>14</v>
      </c>
      <c r="AE12" s="1">
        <f t="shared" si="28"/>
        <v>5</v>
      </c>
      <c r="AF12" s="6">
        <f t="shared" si="9"/>
        <v>0.5</v>
      </c>
      <c r="AG12" s="1">
        <f>'e1'!AB12+'e2'!AB12+'e3'!AB12+'e4'!AB12+'e5'!AB12+'e6'!AB12+'e7'!AB12+'e8'!AB12+'e9'!AB12+'e10'!AB12+'e11'!AB12+'e12'!AB12+'e13'!AB12+'e14'!AB12+'e15'!AB12+'e16'!AB12+'e17'!AB12+'e18'!AB12</f>
        <v>0</v>
      </c>
      <c r="AH12" s="1">
        <f>'e1'!AC12+'e2'!AC12+'e3'!AC12+'e4'!AC12+'e5'!AC12+'e6'!AC12+'e7'!AC12+'e8'!AC12+'e9'!AC12+'e10'!AC12+'e11'!AC12+'e12'!AC12+'e13'!AC12+'e14'!AC12+'e15'!AC12+'e16'!AC12+'e17'!AC12+'e18'!AC12</f>
        <v>4</v>
      </c>
      <c r="AI12" s="1">
        <f t="shared" si="10"/>
        <v>4</v>
      </c>
      <c r="AJ12" s="1"/>
      <c r="AK12" s="1"/>
      <c r="AL12" s="1"/>
    </row>
    <row r="13" ht="12.0" customHeight="1">
      <c r="A13" s="2" t="s">
        <v>42</v>
      </c>
      <c r="B13" s="1"/>
      <c r="C13" s="4">
        <f>SUM('e1'!B13,'e2'!B13,'e3'!B13,'e4'!B13,'e5'!B13,'e6'!B13,'e7'!B13,'e8'!B13,'e9'!B13,'e10'!B13,'e11'!B13,'e12'!B13,'e13'!B13,'e14'!B13,'e15'!B13,'e16'!B13,'e17'!B13,'e18'!B13)</f>
        <v>1.564285714</v>
      </c>
      <c r="D13" s="4">
        <f>SUM('e1'!C13,'e2'!C13,'e3'!C13,'e4'!C13,'e5'!C13,'e6'!C13,'e7'!C13,'e8'!C13,'e9'!C13,'e10'!C13,'e11'!C13,'e12'!C13,'e13'!C13,'e14'!C13,'e15'!C13,'e16'!C13,'e17'!C13,'e18'!C13)</f>
        <v>9.730952381</v>
      </c>
      <c r="E13" s="4">
        <f t="shared" si="3"/>
        <v>0.160753609</v>
      </c>
      <c r="F13" s="1">
        <f>SUM('e1'!D13+'e2'!D13+'e3'!D13+'e4'!D13+'e5'!D13+'e6'!D13+'e7'!D13+'e8'!D13+'e9'!D13+'e10'!D13+'e11'!D13+'e12'!D13+'e13'!D13+'e14'!D13+'e15'!D13+'e16'!D13+'e17'!D13+'e18'!D13)</f>
        <v>2</v>
      </c>
      <c r="G13" s="1">
        <f>SUM('e1'!F13,'e2'!F13,'e3'!F13,'e4'!F13,'e5'!F13,'e6'!F13,'e7'!F13,'e8'!F13,'e9'!F13,'e10'!F13,'e11'!F13,'e12'!F13,'e13'!F13,'e14'!F13,'e15'!F13,'e16'!F13,'e17'!F13,'e18'!F13)</f>
        <v>3</v>
      </c>
      <c r="H13" s="1">
        <f>SUM('e1'!G13,'e2'!G13,'e3'!G13,'e4'!G13,'e5'!G13,'e6'!G13,'e7'!G13,'e8'!G13,'e9'!G13,'e10'!G13,'e11'!G13,'e12'!G13,'e13'!G13,'e14'!G13,'e15'!G13,'e16'!G13,'e17'!G13,'e18'!G13)</f>
        <v>7</v>
      </c>
      <c r="I13" s="1">
        <f>SUM('e1'!H13,'e2'!H13,'e3'!H13,'e4'!H13,'e5'!H13,'e6'!H13,'e7'!H13,'e8'!H13,'e9'!H13,'e10'!H13,'e11'!H13,'e12'!H13,'e13'!H13,'e14'!H13,'e15'!H13,'e16'!H13,'e17'!H13,'e18'!H13)</f>
        <v>69</v>
      </c>
      <c r="J13" s="1">
        <f>SUM('e1'!I13,'e2'!I13,'e3'!I13,'e4'!I13,'e5'!I13,'e6'!I13,'e7'!I13,'e8'!I13,'e9'!I13,'e10'!I13,'e11'!I13,'e12'!I13,'e13'!I13,'e14'!I13,'e15'!I13,'e16'!I13,'e17'!I13,'e18'!I13)</f>
        <v>7</v>
      </c>
      <c r="K13" s="4">
        <f t="shared" si="4"/>
        <v>0.4140786749</v>
      </c>
      <c r="L13" s="1">
        <f>SUM('e1'!J13+'e2'!J13+'e3'!J13+'e4'!J13+'e5'!J13+'e6'!J13+'e7'!J13+'e8'!J13+'e9'!J13+'e10'!J13+'e11'!J13+'e12'!J13+'e13'!J13+'e14'!J13+'e15'!J13+'e16'!J13+'e17'!J13+'e18'!J13)</f>
        <v>5</v>
      </c>
      <c r="M13" s="1"/>
      <c r="N13" s="1">
        <f>SUM('e1'!L13,'e2'!L13,'e3'!L13,'e4'!L13,'e5'!L13,'e6'!L13,'e7'!L13,'e8'!L13,'e9'!L13,'e10'!L13,'e11'!L13,'e12'!L13,'e13'!L13,'e16'!L13,'e17'!L13,'e18'!L13)</f>
        <v>0</v>
      </c>
      <c r="O13" s="1">
        <f>SUM('e1'!M13,'e2'!M13,'e3'!M13,'e4'!M13,'e5'!M13,'e6'!M13,'e7'!M13,'e8'!M13,'e9'!M13,'e10'!M13,'e11'!M13,'e12'!M13,'e13'!M13,'e18'!M13)</f>
        <v>10</v>
      </c>
      <c r="P13" s="1">
        <f t="shared" si="5"/>
        <v>0</v>
      </c>
      <c r="Q13" s="5">
        <f t="shared" si="6"/>
        <v>0.574832284</v>
      </c>
      <c r="R13" s="1"/>
      <c r="S13" s="1">
        <f>'e18'!S13+'e17'!S13+'e16'!S13+'e15'!S13+'e14'!S13+'e13'!S13+'e12'!S13+'e11'!S13+'e10'!S13+'e9'!S13+'e8'!S13+'e7'!S13+'e6'!S13+'e5'!S13+'e4'!S13+'e3'!S13+'e2'!S13+'e1'!S13</f>
        <v>2</v>
      </c>
      <c r="T13" s="1">
        <f>'e18'!T13+'e17'!T13+'e16'!T13+'e15'!T13+'e14'!T13+'e13'!T13+'e12'!T13+'e11'!T13+'e10'!T13+'e9'!T13+'e8'!T13+'e7'!T13+'e6'!T13+'e5'!T13+'e4'!T13+'e3'!T13+'e2'!T13+'e1'!T13</f>
        <v>0.5</v>
      </c>
      <c r="U13" s="1">
        <f>'e18'!U13+'e17'!U13+'e16'!U13+'e15'!U13+'e14'!U13+'e13'!U13+'e12'!U13+'e11'!U13+'e10'!U13+'e9'!U13+'e8'!U13+'e7'!U13+'e6'!U13+'e5'!U13+'e4'!U13+'e3'!U13+'e2'!U13+'e1'!U13</f>
        <v>5</v>
      </c>
      <c r="V13" s="1">
        <f>'e18'!V13+'e17'!V13+'e16'!V13+'e15'!V13+'e14'!V13+'e13'!V13+'e12'!V13+'e11'!V13+'e10'!V13+'e9'!V13+'e8'!V13+'e7'!V13+'e6'!V13+'e5'!V13+'e4'!V13+'e3'!V13+'e2'!V13+'e1'!V13</f>
        <v>0</v>
      </c>
      <c r="W13" s="1">
        <f t="shared" ref="W13:X13" si="29">SUM(S13+U13)</f>
        <v>7</v>
      </c>
      <c r="X13" s="1">
        <f t="shared" si="29"/>
        <v>0.5</v>
      </c>
      <c r="Y13" s="1"/>
      <c r="Z13" s="1">
        <f>SUM('e1'!X13,'e2'!X13,'e3'!X13,'e4'!X13,'e5'!X13,'e6'!X13,'e7'!X13,'e8'!X13,'e9'!X13,'e10'!X13,'e11'!X13,'e12'!X13,'e13'!X13,'e14'!X13,'e15'!X13,'e16'!X13,'e17'!X13,'e18'!X13)</f>
        <v>5</v>
      </c>
      <c r="AA13" s="1">
        <f>SUM('e1'!Y13,'e2'!Y13,'e3'!Y13,'e4'!Y13,'e5'!Y13,'e6'!Y13,'e7'!Y13,'e8'!Y13,'e9'!Y13,'e10'!Y13,'e11'!Y13,'e12'!Y13,'e13'!Y13,'e14'!Y13,'e15'!Y13,'e16'!Y13,'e17'!Y13,'e18'!Y13)</f>
        <v>1</v>
      </c>
      <c r="AB13" s="1">
        <f>SUM('e1'!Z13,'e2'!Z13,'e3'!Z13,'e4'!Z13,'e5'!Z13,'e6'!Z13,'e7'!Z13,'e8'!Z13,'e9'!Z13,'e10'!Z13,'e11'!Z13,'e12'!Z13,'e13'!Z13,'e14'!Z13,'e15'!Z13,'e16'!Z13,'e17'!Z13,'e18'!Z13)</f>
        <v>9</v>
      </c>
      <c r="AC13" s="1">
        <f>SUM('e1'!AA13,'e2'!AA13,'e3'!AA13,'e4'!AA13,'e5'!AA13,'e6'!AA13,'e7'!AA13,'e8'!AA13,'e9'!AA13,'e10'!AA13,'e11'!AA13,'e12'!AA13,'e13'!AA13,'e14'!AA13,'e15'!AA13,'e16'!AA13,'e17'!AA13,'e18'!AA13)</f>
        <v>3</v>
      </c>
      <c r="AD13" s="1">
        <f t="shared" ref="AD13:AE13" si="30">SUM(Z13+AB13)</f>
        <v>14</v>
      </c>
      <c r="AE13" s="1">
        <f t="shared" si="30"/>
        <v>4</v>
      </c>
      <c r="AF13" s="6">
        <f t="shared" si="9"/>
        <v>0.3928571429</v>
      </c>
      <c r="AG13" s="1">
        <f>'e1'!AB13+'e2'!AB13+'e3'!AB13+'e4'!AB13+'e5'!AB13+'e6'!AB13+'e7'!AB13+'e8'!AB13+'e9'!AB13+'e10'!AB13+'e11'!AB13+'e12'!AB13+'e13'!AB13+'e14'!AB13+'e15'!AB13+'e16'!AB13+'e17'!AB13+'e18'!AB13</f>
        <v>0</v>
      </c>
      <c r="AH13" s="1">
        <f>'e1'!AC13+'e2'!AC13+'e3'!AC13+'e4'!AC13+'e5'!AC13+'e6'!AC13+'e7'!AC13+'e8'!AC13+'e9'!AC13+'e10'!AC13+'e11'!AC13+'e12'!AC13+'e13'!AC13+'e14'!AC13+'e15'!AC13+'e16'!AC13+'e17'!AC13+'e18'!AC13</f>
        <v>3</v>
      </c>
      <c r="AI13" s="1">
        <f t="shared" si="10"/>
        <v>3</v>
      </c>
      <c r="AJ13" s="1"/>
      <c r="AK13" s="1"/>
      <c r="AL13" s="1"/>
    </row>
    <row r="14" ht="12.0" customHeight="1">
      <c r="A14" s="2" t="s">
        <v>43</v>
      </c>
      <c r="B14" s="1"/>
      <c r="C14" s="4">
        <f>SUM('e1'!B14,'e2'!B14,'e3'!B14,'e4'!B14,'e5'!B14,'e6'!B14,'e7'!B14,'e8'!B14,'e9'!B14,'e10'!B14,'e11'!B14,'e12'!B14,'e13'!B14,'e14'!B14,'e15'!B14,'e16'!B14,'e17'!B14,'e18'!B14)</f>
        <v>1.172619048</v>
      </c>
      <c r="D14" s="4">
        <f>SUM('e1'!C14,'e2'!C14,'e3'!C14,'e4'!C14,'e5'!C14,'e6'!C14,'e7'!C14,'e8'!C14,'e9'!C14,'e10'!C14,'e11'!C14,'e12'!C14,'e13'!C14,'e14'!C14,'e15'!C14,'e16'!C14,'e17'!C14,'e18'!C14)</f>
        <v>1.861904762</v>
      </c>
      <c r="E14" s="4">
        <f t="shared" si="3"/>
        <v>0.6297953964</v>
      </c>
      <c r="F14" s="1">
        <f>SUM('e1'!D14+'e2'!D14+'e3'!D14+'e4'!D14+'e5'!D14+'e6'!D14+'e7'!D14+'e8'!D14+'e9'!D14+'e10'!D14+'e11'!D14+'e12'!D14+'e13'!D14+'e14'!D14+'e15'!D14+'e16'!D14+'e17'!D14+'e18'!D14)</f>
        <v>0</v>
      </c>
      <c r="G14" s="1">
        <f>SUM('e1'!F14,'e2'!F14,'e3'!F14,'e4'!F14,'e5'!F14,'e6'!F14,'e7'!F14,'e8'!F14,'e9'!F14,'e10'!F14,'e11'!F14,'e12'!F14,'e13'!F14,'e14'!F14,'e15'!F14,'e16'!F14,'e17'!F14,'e18'!F14)</f>
        <v>0</v>
      </c>
      <c r="H14" s="1">
        <f>SUM('e1'!G14,'e2'!G14,'e3'!G14,'e4'!G14,'e5'!G14,'e6'!G14,'e7'!G14,'e8'!G14,'e9'!G14,'e10'!G14,'e11'!G14,'e12'!G14,'e13'!G14,'e14'!G14,'e15'!G14,'e16'!G14,'e17'!G14,'e18'!G14)</f>
        <v>6</v>
      </c>
      <c r="I14" s="1">
        <f>SUM('e1'!H14,'e2'!H14,'e3'!H14,'e4'!H14,'e5'!H14,'e6'!H14,'e7'!H14,'e8'!H14,'e9'!H14,'e10'!H14,'e11'!H14,'e12'!H14,'e13'!H14,'e14'!H14,'e15'!H14,'e16'!H14,'e17'!H14,'e18'!H14)</f>
        <v>7</v>
      </c>
      <c r="J14" s="1">
        <f>SUM('e1'!I14,'e2'!I14,'e3'!I14,'e4'!I14,'e5'!I14,'e6'!I14,'e7'!I14,'e8'!I14,'e9'!I14,'e10'!I14,'e11'!I14,'e12'!I14,'e13'!I14,'e14'!I14,'e15'!I14,'e16'!I14,'e17'!I14,'e18'!I14)</f>
        <v>1</v>
      </c>
      <c r="K14" s="4">
        <f t="shared" si="4"/>
        <v>-0.8571428571</v>
      </c>
      <c r="L14" s="1">
        <f>SUM('e1'!J14+'e2'!J14+'e3'!J14+'e4'!J14+'e5'!J14+'e6'!J14+'e7'!J14+'e8'!J14+'e9'!J14+'e10'!J14+'e11'!J14+'e12'!J14+'e13'!J14+'e14'!J14+'e15'!J14+'e16'!J14+'e17'!J14+'e18'!J14)</f>
        <v>0</v>
      </c>
      <c r="M14" s="1"/>
      <c r="N14" s="1">
        <f>SUM('e1'!L14,'e2'!L14,'e3'!L14,'e4'!L14,'e5'!L14,'e6'!L14,'e7'!L14,'e8'!L14,'e9'!L14,'e10'!L14,'e11'!L14,'e12'!L14,'e13'!L14,'e16'!L14,'e17'!L14,'e18'!L14)</f>
        <v>0</v>
      </c>
      <c r="O14" s="1">
        <f>SUM('e1'!M14,'e2'!M14,'e3'!M14,'e4'!M14,'e5'!M14,'e6'!M14,'e7'!M14,'e8'!M14,'e9'!M14,'e10'!M14,'e11'!M14,'e12'!M14,'e13'!M14,'e18'!M14)</f>
        <v>10</v>
      </c>
      <c r="P14" s="1">
        <f t="shared" si="5"/>
        <v>0</v>
      </c>
      <c r="Q14" s="5">
        <f t="shared" si="6"/>
        <v>-0.2273474607</v>
      </c>
      <c r="R14" s="1"/>
      <c r="S14" s="1">
        <f>'e18'!S14+'e17'!S14+'e16'!S14+'e15'!S14+'e14'!S14+'e13'!S14+'e12'!S14+'e11'!S14+'e10'!S14+'e9'!S14+'e8'!S14+'e7'!S14+'e6'!S14+'e5'!S14+'e4'!S14+'e3'!S14+'e2'!S14+'e1'!S14</f>
        <v>0</v>
      </c>
      <c r="T14" s="1">
        <f>'e18'!T14+'e17'!T14+'e16'!T14+'e15'!T14+'e14'!T14+'e13'!T14+'e12'!T14+'e11'!T14+'e10'!T14+'e9'!T14+'e8'!T14+'e7'!T14+'e6'!T14+'e5'!T14+'e4'!T14+'e3'!T14+'e2'!T14+'e1'!T14</f>
        <v>0</v>
      </c>
      <c r="U14" s="1">
        <f>'e18'!U14+'e17'!U14+'e16'!U14+'e15'!U14+'e14'!U14+'e13'!U14+'e12'!U14+'e11'!U14+'e10'!U14+'e9'!U14+'e8'!U14+'e7'!U14+'e6'!U14+'e5'!U14+'e4'!U14+'e3'!U14+'e2'!U14+'e1'!U14</f>
        <v>0</v>
      </c>
      <c r="V14" s="1">
        <f>'e18'!V14+'e17'!V14+'e16'!V14+'e15'!V14+'e14'!V14+'e13'!V14+'e12'!V14+'e11'!V14+'e10'!V14+'e9'!V14+'e8'!V14+'e7'!V14+'e6'!V14+'e5'!V14+'e4'!V14+'e3'!V14+'e2'!V14+'e1'!V14</f>
        <v>0</v>
      </c>
      <c r="W14" s="1">
        <f t="shared" ref="W14:X14" si="31">SUM(S14+U14)</f>
        <v>0</v>
      </c>
      <c r="X14" s="1">
        <f t="shared" si="31"/>
        <v>0</v>
      </c>
      <c r="Y14" s="1"/>
      <c r="Z14" s="1">
        <f>SUM('e1'!X14,'e2'!X14,'e3'!X14,'e4'!X14,'e5'!X14,'e6'!X14,'e7'!X14,'e8'!X14,'e9'!X14,'e10'!X14,'e11'!X14,'e12'!X14,'e13'!X14,'e14'!X14,'e15'!X14,'e16'!X14,'e17'!X14,'e18'!X14)</f>
        <v>3</v>
      </c>
      <c r="AA14" s="1">
        <f>SUM('e1'!Y14,'e2'!Y14,'e3'!Y14,'e4'!Y14,'e5'!Y14,'e6'!Y14,'e7'!Y14,'e8'!Y14,'e9'!Y14,'e10'!Y14,'e11'!Y14,'e12'!Y14,'e13'!Y14,'e14'!Y14,'e15'!Y14,'e16'!Y14,'e17'!Y14,'e18'!Y14)</f>
        <v>2</v>
      </c>
      <c r="AB14" s="1">
        <f>SUM('e1'!Z14,'e2'!Z14,'e3'!Z14,'e4'!Z14,'e5'!Z14,'e6'!Z14,'e7'!Z14,'e8'!Z14,'e9'!Z14,'e10'!Z14,'e11'!Z14,'e12'!Z14,'e13'!Z14,'e14'!Z14,'e15'!Z14,'e16'!Z14,'e17'!Z14,'e18'!Z14)</f>
        <v>7</v>
      </c>
      <c r="AC14" s="1">
        <f>SUM('e1'!AA14,'e2'!AA14,'e3'!AA14,'e4'!AA14,'e5'!AA14,'e6'!AA14,'e7'!AA14,'e8'!AA14,'e9'!AA14,'e10'!AA14,'e11'!AA14,'e12'!AA14,'e13'!AA14,'e14'!AA14,'e15'!AA14,'e16'!AA14,'e17'!AA14,'e18'!AA14)</f>
        <v>3</v>
      </c>
      <c r="AD14" s="1">
        <f t="shared" ref="AD14:AE14" si="32">SUM(Z14+AB14)</f>
        <v>10</v>
      </c>
      <c r="AE14" s="1">
        <f t="shared" si="32"/>
        <v>5</v>
      </c>
      <c r="AF14" s="6">
        <f t="shared" si="9"/>
        <v>0.65</v>
      </c>
      <c r="AG14" s="1">
        <f>'e1'!AB14+'e2'!AB14+'e3'!AB14+'e4'!AB14+'e5'!AB14+'e6'!AB14+'e7'!AB14+'e8'!AB14+'e9'!AB14+'e10'!AB14+'e11'!AB14+'e12'!AB14+'e13'!AB14+'e14'!AB14+'e15'!AB14+'e16'!AB14+'e17'!AB14+'e18'!AB14</f>
        <v>0</v>
      </c>
      <c r="AH14" s="1">
        <f>'e1'!AC14+'e2'!AC14+'e3'!AC14+'e4'!AC14+'e5'!AC14+'e6'!AC14+'e7'!AC14+'e8'!AC14+'e9'!AC14+'e10'!AC14+'e11'!AC14+'e12'!AC14+'e13'!AC14+'e14'!AC14+'e15'!AC14+'e16'!AC14+'e17'!AC14+'e18'!AC14</f>
        <v>3</v>
      </c>
      <c r="AI14" s="1">
        <f t="shared" si="10"/>
        <v>3</v>
      </c>
      <c r="AJ14" s="1"/>
      <c r="AK14" s="1"/>
      <c r="AL14" s="1"/>
    </row>
    <row r="15" ht="12.0" customHeight="1">
      <c r="A15" s="2" t="s">
        <v>44</v>
      </c>
      <c r="B15" s="1"/>
      <c r="C15" s="4">
        <f>SUM('e1'!B15,'e2'!B15,'e3'!B15,'e4'!B15,'e5'!B15,'e6'!B15,'e7'!B15,'e8'!B15,'e9'!B15,'e10'!B15,'e11'!B15,'e12'!B15,'e13'!B15,'e14'!B15,'e15'!B15,'e16'!B15,'e17'!B15,'e18'!B15)</f>
        <v>0.2380952381</v>
      </c>
      <c r="D15" s="4">
        <f>SUM('e1'!C15,'e2'!C15,'e3'!C15,'e4'!C15,'e5'!C15,'e6'!C15,'e7'!C15,'e8'!C15,'e9'!C15,'e10'!C15,'e11'!C15,'e12'!C15,'e13'!C15,'e14'!C15,'e15'!C15,'e16'!C15,'e17'!C15,'e18'!C15)</f>
        <v>0.6761904762</v>
      </c>
      <c r="E15" s="4">
        <f t="shared" si="3"/>
        <v>0.3521126761</v>
      </c>
      <c r="F15" s="1">
        <f>SUM('e1'!D15+'e2'!D15+'e3'!D15+'e4'!D15+'e5'!D15+'e6'!D15+'e7'!D15+'e8'!D15+'e9'!D15+'e10'!D15+'e11'!D15+'e12'!D15+'e13'!D15+'e14'!D15+'e15'!D15+'e16'!D15+'e17'!D15+'e18'!D15)</f>
        <v>1</v>
      </c>
      <c r="G15" s="1">
        <f>SUM('e1'!F15,'e2'!F15,'e3'!F15,'e4'!F15,'e5'!F15,'e6'!F15,'e7'!F15,'e8'!F15,'e9'!F15,'e10'!F15,'e11'!F15,'e12'!F15,'e13'!F15,'e14'!F15,'e15'!F15,'e16'!F15,'e17'!F15,'e18'!F15)</f>
        <v>0</v>
      </c>
      <c r="H15" s="1">
        <f>SUM('e1'!G15,'e2'!G15,'e3'!G15,'e4'!G15,'e5'!G15,'e6'!G15,'e7'!G15,'e8'!G15,'e9'!G15,'e10'!G15,'e11'!G15,'e12'!G15,'e13'!G15,'e14'!G15,'e15'!G15,'e16'!G15,'e17'!G15,'e18'!G15)</f>
        <v>3</v>
      </c>
      <c r="I15" s="1">
        <f>SUM('e1'!H15,'e2'!H15,'e3'!H15,'e4'!H15,'e5'!H15,'e6'!H15,'e7'!H15,'e8'!H15,'e9'!H15,'e10'!H15,'e11'!H15,'e12'!H15,'e13'!H15,'e14'!H15,'e15'!H15,'e16'!H15,'e17'!H15,'e18'!H15)</f>
        <v>5</v>
      </c>
      <c r="J15" s="1">
        <f>SUM('e1'!I15,'e2'!I15,'e3'!I15,'e4'!I15,'e5'!I15,'e6'!I15,'e7'!I15,'e8'!I15,'e9'!I15,'e10'!I15,'e11'!I15,'e12'!I15,'e13'!I15,'e14'!I15,'e15'!I15,'e16'!I15,'e17'!I15,'e18'!I15)</f>
        <v>1</v>
      </c>
      <c r="K15" s="4">
        <f t="shared" si="4"/>
        <v>-0.6</v>
      </c>
      <c r="L15" s="1">
        <f>SUM('e1'!J15+'e2'!J15+'e3'!J15+'e4'!J15+'e5'!J15+'e6'!J15+'e7'!J15+'e8'!J15+'e9'!J15+'e10'!J15+'e11'!J15+'e12'!J15+'e13'!J15+'e14'!J15+'e15'!J15+'e16'!J15+'e17'!J15+'e18'!J15)</f>
        <v>1</v>
      </c>
      <c r="M15" s="1"/>
      <c r="N15" s="1">
        <f>SUM('e1'!L15,'e2'!L15,'e3'!L15,'e4'!L15,'e5'!L15,'e6'!L15,'e7'!L15,'e8'!L15,'e9'!L15,'e10'!L15,'e11'!L15,'e12'!L15,'e13'!L15,'e16'!L15,'e17'!L15,'e18'!L15)</f>
        <v>0</v>
      </c>
      <c r="O15" s="1">
        <f>SUM('e1'!M15,'e2'!M15,'e3'!M15,'e4'!M15,'e5'!M15,'e6'!M15,'e7'!M15,'e8'!M15,'e9'!M15,'e10'!M15,'e11'!M15,'e12'!M15,'e13'!M15,'e18'!M15)</f>
        <v>10</v>
      </c>
      <c r="P15" s="1">
        <f t="shared" si="5"/>
        <v>0</v>
      </c>
      <c r="Q15" s="5">
        <f t="shared" si="6"/>
        <v>-0.2478873239</v>
      </c>
      <c r="R15" s="1"/>
      <c r="S15" s="1">
        <f>'e18'!S15+'e17'!S15+'e16'!S15+'e15'!S15+'e14'!S15+'e13'!S15+'e12'!S15+'e11'!S15+'e10'!S15+'e9'!S15+'e8'!S15+'e7'!S15+'e6'!S15+'e5'!S15+'e4'!S15+'e3'!S15+'e2'!S15+'e1'!S15</f>
        <v>0</v>
      </c>
      <c r="T15" s="1">
        <f>'e18'!T15+'e17'!T15+'e16'!T15+'e15'!T15+'e14'!T15+'e13'!T15+'e12'!T15+'e11'!T15+'e10'!T15+'e9'!T15+'e8'!T15+'e7'!T15+'e6'!T15+'e5'!T15+'e4'!T15+'e3'!T15+'e2'!T15+'e1'!T15</f>
        <v>0</v>
      </c>
      <c r="U15" s="1">
        <f>'e18'!U15+'e17'!U15+'e16'!U15+'e15'!U15+'e14'!U15+'e13'!U15+'e12'!U15+'e11'!U15+'e10'!U15+'e9'!U15+'e8'!U15+'e7'!U15+'e6'!U15+'e5'!U15+'e4'!U15+'e3'!U15+'e2'!U15+'e1'!U15</f>
        <v>0</v>
      </c>
      <c r="V15" s="1">
        <f>'e18'!V15+'e17'!V15+'e16'!V15+'e15'!V15+'e14'!V15+'e13'!V15+'e12'!V15+'e11'!V15+'e10'!V15+'e9'!V15+'e8'!V15+'e7'!V15+'e6'!V15+'e5'!V15+'e4'!V15+'e3'!V15+'e2'!V15+'e1'!V15</f>
        <v>0</v>
      </c>
      <c r="W15" s="1">
        <f t="shared" ref="W15:X15" si="33">SUM(S15+U15)</f>
        <v>0</v>
      </c>
      <c r="X15" s="1">
        <f t="shared" si="33"/>
        <v>0</v>
      </c>
      <c r="Y15" s="1"/>
      <c r="Z15" s="1">
        <f>SUM('e1'!X15,'e2'!X15,'e3'!X15,'e4'!X15,'e5'!X15,'e6'!X15,'e7'!X15,'e8'!X15,'e9'!X15,'e10'!X15,'e11'!X15,'e12'!X15,'e13'!X15,'e14'!X15,'e15'!X15,'e16'!X15,'e17'!X15,'e18'!X15)</f>
        <v>0</v>
      </c>
      <c r="AA15" s="1">
        <f>SUM('e1'!Y15,'e2'!Y15,'e3'!Y15,'e4'!Y15,'e5'!Y15,'e6'!Y15,'e7'!Y15,'e8'!Y15,'e9'!Y15,'e10'!Y15,'e11'!Y15,'e12'!Y15,'e13'!Y15,'e14'!Y15,'e15'!Y15,'e16'!Y15,'e17'!Y15,'e18'!Y15)</f>
        <v>0</v>
      </c>
      <c r="AB15" s="1">
        <f>SUM('e1'!Z15,'e2'!Z15,'e3'!Z15,'e4'!Z15,'e5'!Z15,'e6'!Z15,'e7'!Z15,'e8'!Z15,'e9'!Z15,'e10'!Z15,'e11'!Z15,'e12'!Z15,'e13'!Z15,'e14'!Z15,'e15'!Z15,'e16'!Z15,'e17'!Z15,'e18'!Z15)</f>
        <v>4</v>
      </c>
      <c r="AC15" s="1">
        <f>SUM('e1'!AA15,'e2'!AA15,'e3'!AA15,'e4'!AA15,'e5'!AA15,'e6'!AA15,'e7'!AA15,'e8'!AA15,'e9'!AA15,'e10'!AA15,'e11'!AA15,'e12'!AA15,'e13'!AA15,'e14'!AA15,'e15'!AA15,'e16'!AA15,'e17'!AA15,'e18'!AA15)</f>
        <v>1</v>
      </c>
      <c r="AD15" s="1">
        <f t="shared" ref="AD15:AE15" si="34">SUM(Z15+AB15)</f>
        <v>4</v>
      </c>
      <c r="AE15" s="1">
        <f t="shared" si="34"/>
        <v>1</v>
      </c>
      <c r="AF15" s="6">
        <f t="shared" si="9"/>
        <v>0.375</v>
      </c>
      <c r="AG15" s="1">
        <f>'e1'!AB15+'e2'!AB15+'e3'!AB15+'e4'!AB15+'e5'!AB15+'e6'!AB15+'e7'!AB15+'e8'!AB15+'e9'!AB15+'e10'!AB15+'e11'!AB15+'e12'!AB15+'e13'!AB15+'e14'!AB15+'e15'!AB15+'e16'!AB15+'e17'!AB15+'e18'!AB15</f>
        <v>0</v>
      </c>
      <c r="AH15" s="1">
        <f>'e1'!AC15+'e2'!AC15+'e3'!AC15+'e4'!AC15+'e5'!AC15+'e6'!AC15+'e7'!AC15+'e8'!AC15+'e9'!AC15+'e10'!AC15+'e11'!AC15+'e12'!AC15+'e13'!AC15+'e14'!AC15+'e15'!AC15+'e16'!AC15+'e17'!AC15+'e18'!AC15</f>
        <v>1</v>
      </c>
      <c r="AI15" s="1">
        <f t="shared" si="10"/>
        <v>1</v>
      </c>
      <c r="AJ15" s="1"/>
      <c r="AK15" s="1"/>
      <c r="AL15" s="1"/>
    </row>
    <row r="16" ht="12.0" customHeight="1">
      <c r="A16" s="8" t="s">
        <v>45</v>
      </c>
      <c r="B16" s="1"/>
      <c r="C16" s="4">
        <f>SUM('e1'!B16,'e2'!B16,'e3'!B16,'e4'!B16,'e5'!B16,'e6'!B16,'e7'!B16,'e8'!B16,'e9'!B16,'e10'!B16,'e11'!B16,'e12'!B16,'e13'!B16,'e14'!B16,'e15'!B16,'e16'!B16,'e17'!B16,'e18'!B16)</f>
        <v>0</v>
      </c>
      <c r="D16" s="4">
        <f>SUM('e1'!C16,'e2'!C16,'e3'!C16,'e4'!C16,'e5'!C16,'e6'!C16,'e7'!C16,'e8'!C16,'e9'!C16,'e10'!C16,'e11'!C16,'e12'!C16,'e13'!C16,'e14'!C16,'e15'!C16,'e16'!C16,'e17'!C16,'e18'!C16)</f>
        <v>0.1428571429</v>
      </c>
      <c r="E16" s="4">
        <f t="shared" si="3"/>
        <v>0</v>
      </c>
      <c r="F16" s="1">
        <f>SUM('e1'!D16+'e2'!D16+'e3'!D16+'e4'!D16+'e5'!D16+'e6'!D16+'e7'!D16+'e8'!D16+'e9'!D16+'e10'!D16+'e11'!D16+'e12'!D16+'e13'!D16+'e14'!D16+'e15'!D16+'e16'!D16+'e17'!D16+'e18'!D16)</f>
        <v>0</v>
      </c>
      <c r="G16" s="1">
        <f>SUM('e1'!F16,'e2'!F16,'e3'!F16,'e4'!F16,'e5'!F16,'e6'!F16,'e7'!F16,'e8'!F16,'e9'!F16,'e10'!F16,'e11'!F16,'e12'!F16,'e13'!F16,'e14'!F16,'e15'!F16,'e16'!F16,'e17'!F16,'e18'!F16)</f>
        <v>0</v>
      </c>
      <c r="H16" s="1">
        <f>SUM('e1'!G16,'e2'!G16,'e3'!G16,'e4'!G16,'e5'!G16,'e6'!G16,'e7'!G16,'e8'!G16,'e9'!G16,'e10'!G16,'e11'!G16,'e12'!G16,'e13'!G16,'e14'!G16,'e15'!G16,'e16'!G16,'e17'!G16,'e18'!G16)</f>
        <v>5</v>
      </c>
      <c r="I16" s="1">
        <f>SUM('e1'!H16,'e2'!H16,'e3'!H16,'e4'!H16,'e5'!H16,'e6'!H16,'e7'!H16,'e8'!H16,'e9'!H16,'e10'!H16,'e11'!H16,'e12'!H16,'e13'!H16,'e14'!H16,'e15'!H16,'e16'!H16,'e17'!H16,'e18'!H16)</f>
        <v>7</v>
      </c>
      <c r="J16" s="1">
        <f>SUM('e1'!I16,'e2'!I16,'e3'!I16,'e4'!I16,'e5'!I16,'e6'!I16,'e7'!I16,'e8'!I16,'e9'!I16,'e10'!I16,'e11'!I16,'e12'!I16,'e13'!I16,'e14'!I16,'e15'!I16,'e16'!I16,'e17'!I16,'e18'!I16)</f>
        <v>1</v>
      </c>
      <c r="K16" s="4">
        <f t="shared" si="4"/>
        <v>-0.7142857143</v>
      </c>
      <c r="L16" s="1">
        <f>SUM('e1'!J16+'e2'!J16+'e3'!J16+'e4'!J16+'e5'!J16+'e6'!J16+'e7'!J16+'e8'!J16+'e9'!J16+'e10'!J16+'e11'!J16+'e12'!J16+'e13'!J16+'e14'!J16+'e15'!J16+'e16'!J16+'e17'!J16+'e18'!J16)</f>
        <v>0</v>
      </c>
      <c r="M16" s="1"/>
      <c r="N16" s="1">
        <f>SUM('e1'!L16,'e2'!L16,'e3'!L16,'e4'!L16,'e5'!L16,'e6'!L16,'e7'!L16,'e8'!L16,'e9'!L16,'e10'!L16,'e11'!L16,'e12'!L16,'e13'!L16,'e16'!L16,'e17'!L16,'e18'!L16)</f>
        <v>0</v>
      </c>
      <c r="O16" s="1">
        <f>SUM('e1'!M16,'e2'!M16,'e3'!M16,'e4'!M16,'e5'!M16,'e6'!M16,'e7'!M16,'e8'!M16,'e9'!M16,'e10'!M16,'e11'!M16,'e12'!M16,'e13'!M16,'e18'!M16)</f>
        <v>10</v>
      </c>
      <c r="P16" s="1">
        <f t="shared" si="5"/>
        <v>0</v>
      </c>
      <c r="Q16" s="5">
        <f t="shared" si="6"/>
        <v>-0.7142857143</v>
      </c>
      <c r="R16" s="1"/>
      <c r="S16" s="1">
        <f>'e18'!S16+'e17'!S16+'e16'!S16+'e15'!S16+'e14'!S16+'e13'!S16+'e12'!S16+'e11'!S16+'e10'!S16+'e9'!S16+'e8'!S16+'e7'!S16+'e6'!S16+'e5'!S16+'e4'!S16+'e3'!S16+'e2'!S16+'e1'!S16</f>
        <v>0</v>
      </c>
      <c r="T16" s="1">
        <f>'e18'!T16+'e17'!T16+'e16'!T16+'e15'!T16+'e14'!T16+'e13'!T16+'e12'!T16+'e11'!T16+'e10'!T16+'e9'!T16+'e8'!T16+'e7'!T16+'e6'!T16+'e5'!T16+'e4'!T16+'e3'!T16+'e2'!T16+'e1'!T16</f>
        <v>0</v>
      </c>
      <c r="U16" s="1">
        <f>'e18'!U16+'e17'!U16+'e16'!U16+'e15'!U16+'e14'!U16+'e13'!U16+'e12'!U16+'e11'!U16+'e10'!U16+'e9'!U16+'e8'!U16+'e7'!U16+'e6'!U16+'e5'!U16+'e4'!U16+'e3'!U16+'e2'!U16+'e1'!U16</f>
        <v>0</v>
      </c>
      <c r="V16" s="1">
        <f>'e18'!V16+'e17'!V16+'e16'!V16+'e15'!V16+'e14'!V16+'e13'!V16+'e12'!V16+'e11'!V16+'e10'!V16+'e9'!V16+'e8'!V16+'e7'!V16+'e6'!V16+'e5'!V16+'e4'!V16+'e3'!V16+'e2'!V16+'e1'!V16</f>
        <v>0</v>
      </c>
      <c r="W16" s="1">
        <f t="shared" ref="W16:X16" si="35">SUM(S16+U16)</f>
        <v>0</v>
      </c>
      <c r="X16" s="1">
        <f t="shared" si="35"/>
        <v>0</v>
      </c>
      <c r="Y16" s="1"/>
      <c r="Z16" s="1">
        <f>SUM('e1'!X16,'e2'!X16,'e3'!X16,'e4'!X16,'e5'!X16,'e6'!X16,'e7'!X16,'e8'!X16,'e9'!X16,'e10'!X16,'e11'!X16,'e12'!X16,'e13'!X16,'e14'!X16,'e15'!X16,'e16'!X16,'e17'!X16,'e18'!X16)</f>
        <v>0</v>
      </c>
      <c r="AA16" s="1">
        <f>SUM('e1'!Y16,'e2'!Y16,'e3'!Y16,'e4'!Y16,'e5'!Y16,'e6'!Y16,'e7'!Y16,'e8'!Y16,'e9'!Y16,'e10'!Y16,'e11'!Y16,'e12'!Y16,'e13'!Y16,'e14'!Y16,'e15'!Y16,'e16'!Y16,'e17'!Y16,'e18'!Y16)</f>
        <v>0</v>
      </c>
      <c r="AB16" s="1">
        <f>SUM('e1'!Z16,'e2'!Z16,'e3'!Z16,'e4'!Z16,'e5'!Z16,'e6'!Z16,'e7'!Z16,'e8'!Z16,'e9'!Z16,'e10'!Z16,'e11'!Z16,'e12'!Z16,'e13'!Z16,'e14'!Z16,'e15'!Z16,'e16'!Z16,'e17'!Z16,'e18'!Z16)</f>
        <v>1</v>
      </c>
      <c r="AC16" s="1">
        <f>SUM('e1'!AA16,'e2'!AA16,'e3'!AA16,'e4'!AA16,'e5'!AA16,'e6'!AA16,'e7'!AA16,'e8'!AA16,'e9'!AA16,'e10'!AA16,'e11'!AA16,'e12'!AA16,'e13'!AA16,'e14'!AA16,'e15'!AA16,'e16'!AA16,'e17'!AA16,'e18'!AA16)</f>
        <v>0</v>
      </c>
      <c r="AD16" s="1">
        <f t="shared" ref="AD16:AE16" si="36">SUM(Z16+AB16)</f>
        <v>1</v>
      </c>
      <c r="AE16" s="1">
        <f t="shared" si="36"/>
        <v>0</v>
      </c>
      <c r="AF16" s="6">
        <f t="shared" si="9"/>
        <v>0</v>
      </c>
      <c r="AG16" s="1">
        <f>'e1'!AB16+'e2'!AB16+'e3'!AB16+'e4'!AB16+'e5'!AB16+'e6'!AB16+'e7'!AB16+'e8'!AB16+'e9'!AB16+'e10'!AB16+'e11'!AB16+'e12'!AB16+'e13'!AB16+'e14'!AB16+'e15'!AB16+'e16'!AB16+'e17'!AB16+'e18'!AB16</f>
        <v>0</v>
      </c>
      <c r="AH16" s="1">
        <f>'e1'!AC16+'e2'!AC16+'e3'!AC16+'e4'!AC16+'e5'!AC16+'e6'!AC16+'e7'!AC16+'e8'!AC16+'e9'!AC16+'e10'!AC16+'e11'!AC16+'e12'!AC16+'e13'!AC16+'e14'!AC16+'e15'!AC16+'e16'!AC16+'e17'!AC16+'e18'!AC16</f>
        <v>0</v>
      </c>
      <c r="AI16" s="1">
        <f t="shared" si="10"/>
        <v>0</v>
      </c>
      <c r="AJ16" s="1"/>
      <c r="AK16" s="1"/>
      <c r="AL16" s="1"/>
    </row>
    <row r="17" ht="12.0" customHeight="1">
      <c r="A17" s="8" t="s">
        <v>46</v>
      </c>
      <c r="B17" s="1"/>
      <c r="C17" s="4">
        <f>SUM('e1'!B17,'e2'!B17,'e3'!B17,'e4'!B17,'e5'!B17,'e6'!B17,'e7'!B17,'e8'!B17,'e9'!B17,'e10'!B17,'e11'!B17,'e12'!B17,'e13'!B17,'e14'!B17,'e15'!B17,'e16'!B17,'e17'!B17,'e18'!B17)</f>
        <v>0.5261904762</v>
      </c>
      <c r="D17" s="4">
        <f>SUM('e1'!C17,'e2'!C17,'e3'!C17,'e4'!C17,'e5'!C17,'e6'!C17,'e7'!C17,'e8'!C17,'e9'!C17,'e10'!C17,'e11'!C17,'e12'!C17,'e13'!C17,'e14'!C17,'e15'!C17,'e16'!C17,'e17'!C17,'e18'!C17)</f>
        <v>2.314285714</v>
      </c>
      <c r="E17" s="4">
        <f t="shared" si="3"/>
        <v>0.2273662551</v>
      </c>
      <c r="F17" s="1">
        <f>SUM('e1'!D17+'e2'!D17+'e3'!D17+'e4'!D17+'e5'!D17+'e6'!D17+'e7'!D17+'e8'!D17+'e9'!D17+'e10'!D17+'e11'!D17+'e12'!D17+'e13'!D17+'e14'!D17+'e15'!D17+'e16'!D17+'e17'!D17+'e18'!D17)</f>
        <v>2</v>
      </c>
      <c r="G17" s="1">
        <f>SUM('e1'!F17,'e2'!F17,'e3'!F17,'e4'!F17,'e5'!F17,'e6'!F17,'e7'!F17,'e8'!F17,'e9'!F17,'e10'!F17,'e11'!F17,'e12'!F17,'e13'!F17,'e14'!F17,'e15'!F17,'e16'!F17,'e17'!F17,'e18'!F17)</f>
        <v>2</v>
      </c>
      <c r="H17" s="1">
        <f>SUM('e1'!G17,'e2'!G17,'e3'!G17,'e4'!G17,'e5'!G17,'e6'!G17,'e7'!G17,'e8'!G17,'e9'!G17,'e10'!G17,'e11'!G17,'e12'!G17,'e13'!G17,'e14'!G17,'e15'!G17,'e16'!G17,'e17'!G17,'e18'!G17)</f>
        <v>5</v>
      </c>
      <c r="I17" s="1">
        <f>SUM('e1'!H17,'e2'!H17,'e3'!H17,'e4'!H17,'e5'!H17,'e6'!H17,'e7'!H17,'e8'!H17,'e9'!H17,'e10'!H17,'e11'!H17,'e12'!H17,'e13'!H17,'e14'!H17,'e15'!H17,'e16'!H17,'e17'!H17,'e18'!H17)</f>
        <v>19</v>
      </c>
      <c r="J17" s="1">
        <f>SUM('e1'!I17,'e2'!I17,'e3'!I17,'e4'!I17,'e5'!I17,'e6'!I17,'e7'!I17,'e8'!I17,'e9'!I17,'e10'!I17,'e11'!I17,'e12'!I17,'e13'!I17,'e14'!I17,'e15'!I17,'e16'!I17,'e17'!I17,'e18'!I17)</f>
        <v>3</v>
      </c>
      <c r="K17" s="4">
        <f t="shared" si="4"/>
        <v>0.5789473684</v>
      </c>
      <c r="L17" s="1">
        <f>SUM('e1'!J17+'e2'!J17+'e3'!J17+'e4'!J17+'e5'!J17+'e6'!J17+'e7'!J17+'e8'!J17+'e9'!J17+'e10'!J17+'e11'!J17+'e12'!J17+'e13'!J17+'e14'!J17+'e15'!J17+'e16'!J17+'e17'!J17+'e18'!J17)</f>
        <v>1</v>
      </c>
      <c r="M17" s="1"/>
      <c r="N17" s="1">
        <f>SUM('e1'!L17,'e2'!L17,'e3'!L17,'e4'!L17,'e5'!L17,'e6'!L17,'e7'!L17,'e8'!L17,'e9'!L17,'e10'!L17,'e11'!L17,'e12'!L17,'e13'!L17,'e16'!L17,'e17'!L17,'e18'!L17)</f>
        <v>0</v>
      </c>
      <c r="O17" s="1">
        <f>SUM('e1'!M17,'e2'!M17,'e3'!M17,'e4'!M17,'e5'!M17,'e6'!M17,'e7'!M17,'e8'!M17,'e9'!M17,'e10'!M17,'e11'!M17,'e12'!M17,'e13'!M17,'e18'!M17)</f>
        <v>10</v>
      </c>
      <c r="P17" s="1">
        <f t="shared" si="5"/>
        <v>0</v>
      </c>
      <c r="Q17" s="5">
        <f t="shared" si="6"/>
        <v>0.8063136236</v>
      </c>
      <c r="R17" s="1"/>
      <c r="S17" s="1">
        <f>'e18'!S17+'e17'!S17+'e16'!S17+'e15'!S17+'e14'!S17+'e13'!S17+'e12'!S17+'e11'!S17+'e10'!S17+'e9'!S17+'e8'!S17+'e7'!S17+'e6'!S17+'e5'!S17+'e4'!S17+'e3'!S17+'e2'!S17+'e1'!S17</f>
        <v>0</v>
      </c>
      <c r="T17" s="1">
        <f>'e18'!T17+'e17'!T17+'e16'!T17+'e15'!T17+'e14'!T17+'e13'!T17+'e12'!T17+'e11'!T17+'e10'!T17+'e9'!T17+'e8'!T17+'e7'!T17+'e6'!T17+'e5'!T17+'e4'!T17+'e3'!T17+'e2'!T17+'e1'!T17</f>
        <v>0</v>
      </c>
      <c r="U17" s="1">
        <f>'e18'!U17+'e17'!U17+'e16'!U17+'e15'!U17+'e14'!U17+'e13'!U17+'e12'!U17+'e11'!U17+'e10'!U17+'e9'!U17+'e8'!U17+'e7'!U17+'e6'!U17+'e5'!U17+'e4'!U17+'e3'!U17+'e2'!U17+'e1'!U17</f>
        <v>0</v>
      </c>
      <c r="V17" s="1">
        <f>'e18'!V17+'e17'!V17+'e16'!V17+'e15'!V17+'e14'!V17+'e13'!V17+'e12'!V17+'e11'!V17+'e10'!V17+'e9'!V17+'e8'!V17+'e7'!V17+'e6'!V17+'e5'!V17+'e4'!V17+'e3'!V17+'e2'!V17+'e1'!V17</f>
        <v>0</v>
      </c>
      <c r="W17" s="1">
        <f t="shared" ref="W17:X17" si="37">SUM(S17+U17)</f>
        <v>0</v>
      </c>
      <c r="X17" s="1">
        <f t="shared" si="37"/>
        <v>0</v>
      </c>
      <c r="Y17" s="1"/>
      <c r="Z17" s="1">
        <f>SUM('e1'!X17,'e2'!X17,'e3'!X17,'e4'!X17,'e5'!X17,'e6'!X17,'e7'!X17,'e8'!X17,'e9'!X17,'e10'!X17,'e11'!X17,'e12'!X17,'e13'!X17,'e14'!X17,'e15'!X17,'e16'!X17,'e17'!X17,'e18'!X17)</f>
        <v>5</v>
      </c>
      <c r="AA17" s="1">
        <f>SUM('e1'!Y17,'e2'!Y17,'e3'!Y17,'e4'!Y17,'e5'!Y17,'e6'!Y17,'e7'!Y17,'e8'!Y17,'e9'!Y17,'e10'!Y17,'e11'!Y17,'e12'!Y17,'e13'!Y17,'e14'!Y17,'e15'!Y17,'e16'!Y17,'e17'!Y17,'e18'!Y17)</f>
        <v>0</v>
      </c>
      <c r="AB17" s="1">
        <f>SUM('e1'!Z17,'e2'!Z17,'e3'!Z17,'e4'!Z17,'e5'!Z17,'e6'!Z17,'e7'!Z17,'e8'!Z17,'e9'!Z17,'e10'!Z17,'e11'!Z17,'e12'!Z17,'e13'!Z17,'e14'!Z17,'e15'!Z17,'e16'!Z17,'e17'!Z17,'e18'!Z17)</f>
        <v>8</v>
      </c>
      <c r="AC17" s="1">
        <f>SUM('e1'!AA17,'e2'!AA17,'e3'!AA17,'e4'!AA17,'e5'!AA17,'e6'!AA17,'e7'!AA17,'e8'!AA17,'e9'!AA17,'e10'!AA17,'e11'!AA17,'e12'!AA17,'e13'!AA17,'e14'!AA17,'e15'!AA17,'e16'!AA17,'e17'!AA17,'e18'!AA17)</f>
        <v>2</v>
      </c>
      <c r="AD17" s="1">
        <f t="shared" ref="AD17:AE17" si="38">SUM(Z17+AB17)</f>
        <v>13</v>
      </c>
      <c r="AE17" s="1">
        <f t="shared" si="38"/>
        <v>2</v>
      </c>
      <c r="AF17" s="6">
        <f t="shared" si="9"/>
        <v>0.2307692308</v>
      </c>
      <c r="AG17" s="1">
        <f>'e1'!AB17+'e2'!AB17+'e3'!AB17+'e4'!AB17+'e5'!AB17+'e6'!AB17+'e7'!AB17+'e8'!AB17+'e9'!AB17+'e10'!AB17+'e11'!AB17+'e12'!AB17+'e13'!AB17+'e14'!AB17+'e15'!AB17+'e16'!AB17+'e17'!AB17+'e18'!AB17</f>
        <v>0</v>
      </c>
      <c r="AH17" s="1">
        <f>'e1'!AC17+'e2'!AC17+'e3'!AC17+'e4'!AC17+'e5'!AC17+'e6'!AC17+'e7'!AC17+'e8'!AC17+'e9'!AC17+'e10'!AC17+'e11'!AC17+'e12'!AC17+'e13'!AC17+'e14'!AC17+'e15'!AC17+'e16'!AC17+'e17'!AC17+'e18'!AC17</f>
        <v>2</v>
      </c>
      <c r="AI17" s="1">
        <f t="shared" si="10"/>
        <v>2</v>
      </c>
      <c r="AJ17" s="1"/>
      <c r="AK17" s="1"/>
      <c r="AL17" s="1"/>
    </row>
    <row r="18" ht="12.0" customHeight="1">
      <c r="A18" s="8" t="s">
        <v>47</v>
      </c>
      <c r="B18" s="1"/>
      <c r="C18" s="4">
        <f>SUM('e1'!B18,'e2'!B18,'e3'!B18,'e4'!B18,'e5'!B18,'e6'!B18,'e7'!B18,'e8'!B18,'e9'!B18,'e10'!B18,'e11'!B18,'e12'!B18,'e13'!B18,'e14'!B18,'e15'!B18,'e16'!B18,'e17'!B18,'e18'!B18)</f>
        <v>2.53452381</v>
      </c>
      <c r="D18" s="4">
        <f>SUM('e1'!C18,'e2'!C18,'e3'!C18,'e4'!C18,'e5'!C18,'e6'!C18,'e7'!C18,'e8'!C18,'e9'!C18,'e10'!C18,'e11'!C18,'e12'!C18,'e13'!C18,'e14'!C18,'e15'!C18,'e16'!C18,'e17'!C18,'e18'!C18)</f>
        <v>14.56428571</v>
      </c>
      <c r="E18" s="4">
        <f t="shared" si="3"/>
        <v>0.174023214</v>
      </c>
      <c r="F18" s="1">
        <f>SUM('e1'!D18+'e2'!D18+'e3'!D18+'e4'!D18+'e5'!D18+'e6'!D18+'e7'!D18+'e8'!D18+'e9'!D18+'e10'!D18+'e11'!D18+'e12'!D18+'e13'!D18+'e14'!D18+'e15'!D18+'e16'!D18+'e17'!D18+'e18'!D18)</f>
        <v>1</v>
      </c>
      <c r="G18" s="1">
        <f>SUM('e1'!F18,'e2'!F18,'e3'!F18,'e4'!F18,'e5'!F18,'e6'!F18,'e7'!F18,'e8'!F18,'e9'!F18,'e10'!F18,'e11'!F18,'e12'!F18,'e13'!F18,'e14'!F18,'e15'!F18,'e16'!F18,'e17'!F18,'e18'!F18)</f>
        <v>13</v>
      </c>
      <c r="H18" s="1">
        <f>SUM('e1'!G18,'e2'!G18,'e3'!G18,'e4'!G18,'e5'!G18,'e6'!G18,'e7'!G18,'e8'!G18,'e9'!G18,'e10'!G18,'e11'!G18,'e12'!G18,'e13'!G18,'e14'!G18,'e15'!G18,'e16'!G18,'e17'!G18,'e18'!G18)</f>
        <v>3</v>
      </c>
      <c r="I18" s="1">
        <f>SUM('e1'!H18,'e2'!H18,'e3'!H18,'e4'!H18,'e5'!H18,'e6'!H18,'e7'!H18,'e8'!H18,'e9'!H18,'e10'!H18,'e11'!H18,'e12'!H18,'e13'!H18,'e14'!H18,'e15'!H18,'e16'!H18,'e17'!H18,'e18'!H18)</f>
        <v>103</v>
      </c>
      <c r="J18" s="1">
        <f>SUM('e1'!I18,'e2'!I18,'e3'!I18,'e4'!I18,'e5'!I18,'e6'!I18,'e7'!I18,'e8'!I18,'e9'!I18,'e10'!I18,'e11'!I18,'e12'!I18,'e13'!I18,'e14'!I18,'e15'!I18,'e16'!I18,'e17'!I18,'e18'!I18)</f>
        <v>13</v>
      </c>
      <c r="K18" s="4">
        <f t="shared" si="4"/>
        <v>0.997759522</v>
      </c>
      <c r="L18" s="1">
        <f>SUM('e1'!J18+'e2'!J18+'e3'!J18+'e4'!J18+'e5'!J18+'e6'!J18+'e7'!J18+'e8'!J18+'e9'!J18+'e10'!J18+'e11'!J18+'e12'!J18+'e13'!J18+'e14'!J18+'e15'!J18+'e16'!J18+'e17'!J18+'e18'!J18)</f>
        <v>10</v>
      </c>
      <c r="M18" s="1"/>
      <c r="N18" s="1">
        <f>SUM('e1'!L18,'e2'!L18,'e3'!L18,'e4'!L18,'e5'!L18,'e6'!L18,'e7'!L18,'e8'!L18,'e9'!L18,'e10'!L18,'e11'!L18,'e12'!L18,'e13'!L18,'e16'!L18,'e17'!L18,'e18'!L18)</f>
        <v>4</v>
      </c>
      <c r="O18" s="1">
        <f>SUM('e1'!M18,'e2'!M18,'e3'!M18,'e4'!M18,'e5'!M18,'e6'!M18,'e7'!M18,'e8'!M18,'e9'!M18,'e10'!M18,'e11'!M18,'e12'!M18,'e13'!M18,'e18'!M18)</f>
        <v>10</v>
      </c>
      <c r="P18" s="1">
        <f t="shared" si="5"/>
        <v>0.4</v>
      </c>
      <c r="Q18" s="5">
        <f t="shared" si="6"/>
        <v>1.571782736</v>
      </c>
      <c r="R18" s="1"/>
      <c r="S18" s="1">
        <f>'e18'!S18+'e17'!S18+'e16'!S18+'e15'!S18+'e14'!S18+'e13'!S18+'e12'!S18+'e11'!S18+'e10'!S18+'e9'!S18+'e8'!S18+'e7'!S18+'e6'!S18+'e5'!S18+'e4'!S18+'e3'!S18+'e2'!S18+'e1'!S18</f>
        <v>2.5</v>
      </c>
      <c r="T18" s="1">
        <f>'e18'!T18+'e17'!T18+'e16'!T18+'e15'!T18+'e14'!T18+'e13'!T18+'e12'!T18+'e11'!T18+'e10'!T18+'e9'!T18+'e8'!T18+'e7'!T18+'e6'!T18+'e5'!T18+'e4'!T18+'e3'!T18+'e2'!T18+'e1'!T18</f>
        <v>0.5</v>
      </c>
      <c r="U18" s="1">
        <f>'e18'!U18+'e17'!U18+'e16'!U18+'e15'!U18+'e14'!U18+'e13'!U18+'e12'!U18+'e11'!U18+'e10'!U18+'e9'!U18+'e8'!U18+'e7'!U18+'e6'!U18+'e5'!U18+'e4'!U18+'e3'!U18+'e2'!U18+'e1'!U18</f>
        <v>9.5</v>
      </c>
      <c r="V18" s="1">
        <f>'e18'!V18+'e17'!V18+'e16'!V18+'e15'!V18+'e14'!V18+'e13'!V18+'e12'!V18+'e11'!V18+'e10'!V18+'e9'!V18+'e8'!V18+'e7'!V18+'e6'!V18+'e5'!V18+'e4'!V18+'e3'!V18+'e2'!V18+'e1'!V18</f>
        <v>1</v>
      </c>
      <c r="W18" s="1">
        <f t="shared" ref="W18:X18" si="39">SUM(S18+U18)</f>
        <v>12</v>
      </c>
      <c r="X18" s="1">
        <f t="shared" si="39"/>
        <v>1.5</v>
      </c>
      <c r="Y18" s="1"/>
      <c r="Z18" s="1">
        <f>SUM('e1'!X18,'e2'!X18,'e3'!X18,'e4'!X18,'e5'!X18,'e6'!X18,'e7'!X18,'e8'!X18,'e9'!X18,'e10'!X18,'e11'!X18,'e12'!X18,'e13'!X18,'e14'!X18,'e15'!X18,'e16'!X18,'e17'!X18,'e18'!X18)</f>
        <v>6</v>
      </c>
      <c r="AA18" s="1">
        <f>SUM('e1'!Y18,'e2'!Y18,'e3'!Y18,'e4'!Y18,'e5'!Y18,'e6'!Y18,'e7'!Y18,'e8'!Y18,'e9'!Y18,'e10'!Y18,'e11'!Y18,'e12'!Y18,'e13'!Y18,'e14'!Y18,'e15'!Y18,'e16'!Y18,'e17'!Y18,'e18'!Y18)</f>
        <v>1</v>
      </c>
      <c r="AB18" s="1">
        <f>SUM('e1'!Z18,'e2'!Z18,'e3'!Z18,'e4'!Z18,'e5'!Z18,'e6'!Z18,'e7'!Z18,'e8'!Z18,'e9'!Z18,'e10'!Z18,'e11'!Z18,'e12'!Z18,'e13'!Z18,'e14'!Z18,'e15'!Z18,'e16'!Z18,'e17'!Z18,'e18'!Z18)</f>
        <v>8</v>
      </c>
      <c r="AC18" s="1">
        <f>SUM('e1'!AA18,'e2'!AA18,'e3'!AA18,'e4'!AA18,'e5'!AA18,'e6'!AA18,'e7'!AA18,'e8'!AA18,'e9'!AA18,'e10'!AA18,'e11'!AA18,'e12'!AA18,'e13'!AA18,'e14'!AA18,'e15'!AA18,'e16'!AA18,'e17'!AA18,'e18'!AA18)</f>
        <v>4</v>
      </c>
      <c r="AD18" s="1">
        <f t="shared" ref="AD18:AE18" si="40">SUM(Z18+AB18)</f>
        <v>14</v>
      </c>
      <c r="AE18" s="1">
        <f t="shared" si="40"/>
        <v>5</v>
      </c>
      <c r="AF18" s="6">
        <f t="shared" si="9"/>
        <v>0.3928571429</v>
      </c>
      <c r="AG18" s="1">
        <f>'e1'!AB18+'e2'!AB18+'e3'!AB18+'e4'!AB18+'e5'!AB18+'e6'!AB18+'e7'!AB18+'e8'!AB18+'e9'!AB18+'e10'!AB18+'e11'!AB18+'e12'!AB18+'e13'!AB18+'e14'!AB18+'e15'!AB18+'e16'!AB18+'e17'!AB18+'e18'!AB18</f>
        <v>0</v>
      </c>
      <c r="AH18" s="1">
        <f>'e1'!AC18+'e2'!AC18+'e3'!AC18+'e4'!AC18+'e5'!AC18+'e6'!AC18+'e7'!AC18+'e8'!AC18+'e9'!AC18+'e10'!AC18+'e11'!AC18+'e12'!AC18+'e13'!AC18+'e14'!AC18+'e15'!AC18+'e16'!AC18+'e17'!AC18+'e18'!AC18</f>
        <v>1</v>
      </c>
      <c r="AI18" s="1">
        <f t="shared" si="10"/>
        <v>1</v>
      </c>
      <c r="AJ18" s="1"/>
      <c r="AK18" s="1"/>
      <c r="AL18" s="1"/>
    </row>
    <row r="19" ht="12.0" customHeight="1">
      <c r="A19" s="8" t="s">
        <v>48</v>
      </c>
      <c r="B19" s="1"/>
      <c r="C19" s="4">
        <f>SUM('e1'!B19,'e2'!B19,'e3'!B19,'e4'!B19,'e5'!B19,'e6'!B19,'e7'!B19,'e8'!B19,'e9'!B19,'e10'!B19,'e11'!B19,'e12'!B19,'e13'!B19,'e14'!B19,'e15'!B19,'e16'!B19,'e17'!B19,'e18'!B19)</f>
        <v>0</v>
      </c>
      <c r="D19" s="4">
        <f>SUM('e1'!C19,'e2'!C19,'e3'!C19,'e4'!C19,'e5'!C19,'e6'!C19,'e7'!C19,'e8'!C19,'e9'!C19,'e10'!C19,'e11'!C19,'e12'!C19,'e13'!C19,'e14'!C19,'e15'!C19,'e16'!C19,'e17'!C19,'e18'!C19)</f>
        <v>0.4761904762</v>
      </c>
      <c r="E19" s="4">
        <f t="shared" si="3"/>
        <v>0</v>
      </c>
      <c r="F19" s="1">
        <f>SUM('e1'!D19+'e2'!D19+'e3'!D19+'e4'!D19+'e5'!D19+'e6'!D19+'e7'!D19+'e8'!D19+'e9'!D19+'e10'!D19+'e11'!D19+'e12'!D19+'e13'!D19+'e14'!D19+'e15'!D19+'e16'!D19+'e17'!D19+'e18'!D19)</f>
        <v>0</v>
      </c>
      <c r="G19" s="1">
        <f>SUM('e1'!F19,'e2'!F19,'e3'!F19,'e4'!F19,'e5'!F19,'e6'!F19,'e7'!F19,'e8'!F19,'e9'!F19,'e10'!F19,'e11'!F19,'e12'!F19,'e13'!F19,'e14'!F19,'e15'!F19,'e16'!F19,'e17'!F19,'e18'!F19)</f>
        <v>0</v>
      </c>
      <c r="H19" s="1">
        <f>SUM('e1'!G19,'e2'!G19,'e3'!G19,'e4'!G19,'e5'!G19,'e6'!G19,'e7'!G19,'e8'!G19,'e9'!G19,'e10'!G19,'e11'!G19,'e12'!G19,'e13'!G19,'e14'!G19,'e15'!G19,'e16'!G19,'e17'!G19,'e18'!G19)</f>
        <v>4</v>
      </c>
      <c r="I19" s="1">
        <f>SUM('e1'!H19,'e2'!H19,'e3'!H19,'e4'!H19,'e5'!H19,'e6'!H19,'e7'!H19,'e8'!H19,'e9'!H19,'e10'!H19,'e11'!H19,'e12'!H19,'e13'!H19,'e14'!H19,'e15'!H19,'e16'!H19,'e17'!H19,'e18'!H19)</f>
        <v>12</v>
      </c>
      <c r="J19" s="1">
        <f>SUM('e1'!I19,'e2'!I19,'e3'!I19,'e4'!I19,'e5'!I19,'e6'!I19,'e7'!I19,'e8'!I19,'e9'!I19,'e10'!I19,'e11'!I19,'e12'!I19,'e13'!I19,'e14'!I19,'e15'!I19,'e16'!I19,'e17'!I19,'e18'!I19)</f>
        <v>2</v>
      </c>
      <c r="K19" s="4">
        <f t="shared" si="4"/>
        <v>-0.1666666667</v>
      </c>
      <c r="L19" s="1">
        <f>SUM('e1'!J19+'e2'!J19+'e3'!J19+'e4'!J19+'e5'!J19+'e6'!J19+'e7'!J19+'e8'!J19+'e9'!J19+'e10'!J19+'e11'!J19+'e12'!J19+'e13'!J19+'e14'!J19+'e15'!J19+'e16'!J19+'e17'!J19+'e18'!J19)</f>
        <v>1</v>
      </c>
      <c r="M19" s="1"/>
      <c r="N19" s="1">
        <f>SUM('e1'!L19,'e2'!L19,'e3'!L19,'e4'!L19,'e5'!L19,'e6'!L19,'e7'!L19,'e8'!L19,'e9'!L19,'e10'!L19,'e11'!L19,'e12'!L19,'e13'!L19,'e16'!L19,'e17'!L19,'e18'!L19)</f>
        <v>0</v>
      </c>
      <c r="O19" s="1">
        <f>SUM('e1'!M19,'e2'!M19,'e3'!M19,'e4'!M19,'e5'!M19,'e6'!M19,'e7'!M19,'e8'!M19,'e9'!M19,'e10'!M19,'e11'!M19,'e12'!M19,'e13'!M19,'e18'!M19)</f>
        <v>10</v>
      </c>
      <c r="P19" s="1">
        <f t="shared" si="5"/>
        <v>0</v>
      </c>
      <c r="Q19" s="5">
        <f t="shared" si="6"/>
        <v>-0.1666666667</v>
      </c>
      <c r="R19" s="1"/>
      <c r="S19" s="1">
        <f>'e18'!S19+'e17'!S19+'e16'!S19+'e15'!S19+'e14'!S19+'e13'!S19+'e12'!S19+'e11'!S19+'e10'!S19+'e9'!S19+'e8'!S19+'e7'!S19+'e6'!S19+'e5'!S19+'e4'!S19+'e3'!S19+'e2'!S19+'e1'!S19</f>
        <v>0</v>
      </c>
      <c r="T19" s="1">
        <f>'e18'!T19+'e17'!T19+'e16'!T19+'e15'!T19+'e14'!T19+'e13'!T19+'e12'!T19+'e11'!T19+'e10'!T19+'e9'!T19+'e8'!T19+'e7'!T19+'e6'!T19+'e5'!T19+'e4'!T19+'e3'!T19+'e2'!T19+'e1'!T19</f>
        <v>0</v>
      </c>
      <c r="U19" s="1">
        <f>'e18'!U19+'e17'!U19+'e16'!U19+'e15'!U19+'e14'!U19+'e13'!U19+'e12'!U19+'e11'!U19+'e10'!U19+'e9'!U19+'e8'!U19+'e7'!U19+'e6'!U19+'e5'!U19+'e4'!U19+'e3'!U19+'e2'!U19+'e1'!U19</f>
        <v>0</v>
      </c>
      <c r="V19" s="1">
        <f>'e18'!V19+'e17'!V19+'e16'!V19+'e15'!V19+'e14'!V19+'e13'!V19+'e12'!V19+'e11'!V19+'e10'!V19+'e9'!V19+'e8'!V19+'e7'!V19+'e6'!V19+'e5'!V19+'e4'!V19+'e3'!V19+'e2'!V19+'e1'!V19</f>
        <v>0</v>
      </c>
      <c r="W19" s="1">
        <f t="shared" ref="W19:X19" si="41">SUM(S19+U19)</f>
        <v>0</v>
      </c>
      <c r="X19" s="1">
        <f t="shared" si="41"/>
        <v>0</v>
      </c>
      <c r="Y19" s="1"/>
      <c r="Z19" s="1">
        <f>SUM('e1'!X19,'e2'!X19,'e3'!X19,'e4'!X19,'e5'!X19,'e6'!X19,'e7'!X19,'e8'!X19,'e9'!X19,'e10'!X19,'e11'!X19,'e12'!X19,'e13'!X19,'e14'!X19,'e15'!X19,'e16'!X19,'e17'!X19,'e18'!X19)</f>
        <v>1</v>
      </c>
      <c r="AA19" s="1">
        <f>SUM('e1'!Y19,'e2'!Y19,'e3'!Y19,'e4'!Y19,'e5'!Y19,'e6'!Y19,'e7'!Y19,'e8'!Y19,'e9'!Y19,'e10'!Y19,'e11'!Y19,'e12'!Y19,'e13'!Y19,'e14'!Y19,'e15'!Y19,'e16'!Y19,'e17'!Y19,'e18'!Y19)</f>
        <v>0</v>
      </c>
      <c r="AB19" s="1">
        <f>SUM('e1'!Z19,'e2'!Z19,'e3'!Z19,'e4'!Z19,'e5'!Z19,'e6'!Z19,'e7'!Z19,'e8'!Z19,'e9'!Z19,'e10'!Z19,'e11'!Z19,'e12'!Z19,'e13'!Z19,'e14'!Z19,'e15'!Z19,'e16'!Z19,'e17'!Z19,'e18'!Z19)</f>
        <v>2</v>
      </c>
      <c r="AC19" s="1">
        <f>SUM('e1'!AA19,'e2'!AA19,'e3'!AA19,'e4'!AA19,'e5'!AA19,'e6'!AA19,'e7'!AA19,'e8'!AA19,'e9'!AA19,'e10'!AA19,'e11'!AA19,'e12'!AA19,'e13'!AA19,'e14'!AA19,'e15'!AA19,'e16'!AA19,'e17'!AA19,'e18'!AA19)</f>
        <v>0</v>
      </c>
      <c r="AD19" s="1">
        <f t="shared" ref="AD19:AE19" si="42">SUM(Z19+AB19)</f>
        <v>3</v>
      </c>
      <c r="AE19" s="1">
        <f t="shared" si="42"/>
        <v>0</v>
      </c>
      <c r="AF19" s="6">
        <f t="shared" si="9"/>
        <v>0</v>
      </c>
      <c r="AG19" s="1">
        <f>'e1'!AB19+'e2'!AB19+'e3'!AB19+'e4'!AB19+'e5'!AB19+'e6'!AB19+'e7'!AB19+'e8'!AB19+'e9'!AB19+'e10'!AB19+'e11'!AB19+'e12'!AB19+'e13'!AB19+'e14'!AB19+'e15'!AB19+'e16'!AB19+'e17'!AB19+'e18'!AB19</f>
        <v>0</v>
      </c>
      <c r="AH19" s="1">
        <f>'e1'!AC19+'e2'!AC19+'e3'!AC19+'e4'!AC19+'e5'!AC19+'e6'!AC19+'e7'!AC19+'e8'!AC19+'e9'!AC19+'e10'!AC19+'e11'!AC19+'e12'!AC19+'e13'!AC19+'e14'!AC19+'e15'!AC19+'e16'!AC19+'e17'!AC19+'e18'!AC19</f>
        <v>0</v>
      </c>
      <c r="AI19" s="1">
        <f t="shared" si="10"/>
        <v>0</v>
      </c>
      <c r="AJ19" s="1"/>
      <c r="AK19" s="1"/>
      <c r="AL19" s="1"/>
    </row>
    <row r="20" ht="12.0" customHeight="1">
      <c r="A20" s="8" t="s">
        <v>49</v>
      </c>
      <c r="B20" s="1"/>
      <c r="C20" s="4">
        <f>SUM('e1'!B20,'e2'!B20,'e3'!B20,'e4'!B20,'e5'!B20,'e6'!B20,'e7'!B20,'e8'!B20,'e9'!B20,'e10'!B20,'e11'!B20,'e12'!B20,'e13'!B20,'e14'!B20,'e15'!B20,'e16'!B20,'e17'!B20,'e18'!B20)</f>
        <v>7.495238095</v>
      </c>
      <c r="D20" s="4">
        <f>SUM('e1'!C20,'e2'!C20,'e3'!C20,'e4'!C20,'e5'!C20,'e6'!C20,'e7'!C20,'e8'!C20,'e9'!C20,'e10'!C20,'e11'!C20,'e12'!C20,'e13'!C20,'e14'!C20,'e15'!C20,'e16'!C20,'e17'!C20,'e18'!C20)</f>
        <v>14.39761905</v>
      </c>
      <c r="E20" s="4">
        <f t="shared" si="3"/>
        <v>0.5205887217</v>
      </c>
      <c r="F20" s="1">
        <f>SUM('e1'!D20+'e2'!D20+'e3'!D20+'e4'!D20+'e5'!D20+'e6'!D20+'e7'!D20+'e8'!D20+'e9'!D20+'e10'!D20+'e11'!D20+'e12'!D20+'e13'!D20+'e14'!D20+'e15'!D20+'e16'!D20+'e17'!D20+'e18'!D20)</f>
        <v>2</v>
      </c>
      <c r="G20" s="1">
        <f>SUM('e1'!F20,'e2'!F20,'e3'!F20,'e4'!F20,'e5'!F20,'e6'!F20,'e7'!F20,'e8'!F20,'e9'!F20,'e10'!F20,'e11'!F20,'e12'!F20,'e13'!F20,'e14'!F20,'e15'!F20,'e16'!F20,'e17'!F20,'e18'!F20)</f>
        <v>11</v>
      </c>
      <c r="H20" s="1">
        <f>SUM('e1'!G20,'e2'!G20,'e3'!G20,'e4'!G20,'e5'!G20,'e6'!G20,'e7'!G20,'e8'!G20,'e9'!G20,'e10'!G20,'e11'!G20,'e12'!G20,'e13'!G20,'e14'!G20,'e15'!G20,'e16'!G20,'e17'!G20,'e18'!G20)</f>
        <v>3</v>
      </c>
      <c r="I20" s="1">
        <f>SUM('e1'!H20,'e2'!H20,'e3'!H20,'e4'!H20,'e5'!H20,'e6'!H20,'e7'!H20,'e8'!H20,'e9'!H20,'e10'!H20,'e11'!H20,'e12'!H20,'e13'!H20,'e14'!H20,'e15'!H20,'e16'!H20,'e17'!H20,'e18'!H20)</f>
        <v>103</v>
      </c>
      <c r="J20" s="1">
        <f>SUM('e1'!I20,'e2'!I20,'e3'!I20,'e4'!I20,'e5'!I20,'e6'!I20,'e7'!I20,'e8'!I20,'e9'!I20,'e10'!I20,'e11'!I20,'e12'!I20,'e13'!I20,'e14'!I20,'e15'!I20,'e16'!I20,'e17'!I20,'e18'!I20)</f>
        <v>12</v>
      </c>
      <c r="K20" s="4">
        <f t="shared" si="4"/>
        <v>0.9142394822</v>
      </c>
      <c r="L20" s="1">
        <f>SUM('e1'!J20+'e2'!J20+'e3'!J20+'e4'!J20+'e5'!J20+'e6'!J20+'e7'!J20+'e8'!J20+'e9'!J20+'e10'!J20+'e11'!J20+'e12'!J20+'e13'!J20+'e14'!J20+'e15'!J20+'e16'!J20+'e17'!J20+'e18'!J20)</f>
        <v>10</v>
      </c>
      <c r="M20" s="1"/>
      <c r="N20" s="1">
        <f>SUM('e1'!L20,'e2'!L20,'e3'!L20,'e4'!L20,'e5'!L20,'e6'!L20,'e7'!L20,'e8'!L20,'e9'!L20,'e10'!L20,'e11'!L20,'e12'!L20,'e13'!L20,'e16'!L20,'e17'!L20,'e18'!L20)</f>
        <v>6</v>
      </c>
      <c r="O20" s="1">
        <f>SUM('e1'!M20,'e2'!M20,'e3'!M20,'e4'!M20,'e5'!M20,'e6'!M20,'e7'!M20,'e8'!M20,'e9'!M20,'e10'!M20,'e11'!M20,'e12'!M20,'e13'!M20,'e18'!M20)</f>
        <v>10</v>
      </c>
      <c r="P20" s="1">
        <f t="shared" si="5"/>
        <v>0.6</v>
      </c>
      <c r="Q20" s="5">
        <f t="shared" si="6"/>
        <v>2.034828204</v>
      </c>
      <c r="R20" s="1"/>
      <c r="S20" s="1">
        <f>'e18'!S20+'e17'!S20+'e16'!S20+'e15'!S20+'e14'!S20+'e13'!S20+'e12'!S20+'e11'!S20+'e10'!S20+'e9'!S20+'e8'!S20+'e7'!S20+'e6'!S20+'e5'!S20+'e4'!S20+'e3'!S20+'e2'!S20+'e1'!S20</f>
        <v>2.5</v>
      </c>
      <c r="T20" s="1">
        <f>'e18'!T20+'e17'!T20+'e16'!T20+'e15'!T20+'e14'!T20+'e13'!T20+'e12'!T20+'e11'!T20+'e10'!T20+'e9'!T20+'e8'!T20+'e7'!T20+'e6'!T20+'e5'!T20+'e4'!T20+'e3'!T20+'e2'!T20+'e1'!T20</f>
        <v>1.5</v>
      </c>
      <c r="U20" s="1">
        <f>'e18'!U20+'e17'!U20+'e16'!U20+'e15'!U20+'e14'!U20+'e13'!U20+'e12'!U20+'e11'!U20+'e10'!U20+'e9'!U20+'e8'!U20+'e7'!U20+'e6'!U20+'e5'!U20+'e4'!U20+'e3'!U20+'e2'!U20+'e1'!U20</f>
        <v>9</v>
      </c>
      <c r="V20" s="1">
        <f>'e18'!V20+'e17'!V20+'e16'!V20+'e15'!V20+'e14'!V20+'e13'!V20+'e12'!V20+'e11'!V20+'e10'!V20+'e9'!V20+'e8'!V20+'e7'!V20+'e6'!V20+'e5'!V20+'e4'!V20+'e3'!V20+'e2'!V20+'e1'!V20</f>
        <v>5</v>
      </c>
      <c r="W20" s="1">
        <f t="shared" ref="W20:X20" si="43">SUM(S20+U20)</f>
        <v>11.5</v>
      </c>
      <c r="X20" s="1">
        <f t="shared" si="43"/>
        <v>6.5</v>
      </c>
      <c r="Y20" s="1"/>
      <c r="Z20" s="1">
        <f>SUM('e1'!X20,'e2'!X20,'e3'!X20,'e4'!X20,'e5'!X20,'e6'!X20,'e7'!X20,'e8'!X20,'e9'!X20,'e10'!X20,'e11'!X20,'e12'!X20,'e13'!X20,'e14'!X20,'e15'!X20,'e16'!X20,'e17'!X20,'e18'!X20)</f>
        <v>6</v>
      </c>
      <c r="AA20" s="1">
        <f>SUM('e1'!Y20,'e2'!Y20,'e3'!Y20,'e4'!Y20,'e5'!Y20,'e6'!Y20,'e7'!Y20,'e8'!Y20,'e9'!Y20,'e10'!Y20,'e11'!Y20,'e12'!Y20,'e13'!Y20,'e14'!Y20,'e15'!Y20,'e16'!Y20,'e17'!Y20,'e18'!Y20)</f>
        <v>2</v>
      </c>
      <c r="AB20" s="1">
        <f>SUM('e1'!Z20,'e2'!Z20,'e3'!Z20,'e4'!Z20,'e5'!Z20,'e6'!Z20,'e7'!Z20,'e8'!Z20,'e9'!Z20,'e10'!Z20,'e11'!Z20,'e12'!Z20,'e13'!Z20,'e14'!Z20,'e15'!Z20,'e16'!Z20,'e17'!Z20,'e18'!Z20)</f>
        <v>9</v>
      </c>
      <c r="AC20" s="1">
        <f>SUM('e1'!AA20,'e2'!AA20,'e3'!AA20,'e4'!AA20,'e5'!AA20,'e6'!AA20,'e7'!AA20,'e8'!AA20,'e9'!AA20,'e10'!AA20,'e11'!AA20,'e12'!AA20,'e13'!AA20,'e14'!AA20,'e15'!AA20,'e16'!AA20,'e17'!AA20,'e18'!AA20)</f>
        <v>4</v>
      </c>
      <c r="AD20" s="1">
        <f t="shared" ref="AD20:AE20" si="44">SUM(Z20+AB20)</f>
        <v>15</v>
      </c>
      <c r="AE20" s="1">
        <f t="shared" si="44"/>
        <v>6</v>
      </c>
      <c r="AF20" s="6">
        <f t="shared" si="9"/>
        <v>0.4</v>
      </c>
      <c r="AG20" s="1">
        <f>'e1'!AB20+'e2'!AB20+'e3'!AB20+'e4'!AB20+'e5'!AB20+'e6'!AB20+'e7'!AB20+'e8'!AB20+'e9'!AB20+'e10'!AB20+'e11'!AB20+'e12'!AB20+'e13'!AB20+'e14'!AB20+'e15'!AB20+'e16'!AB20+'e17'!AB20+'e18'!AB20</f>
        <v>0</v>
      </c>
      <c r="AH20" s="1">
        <f>'e1'!AC20+'e2'!AC20+'e3'!AC20+'e4'!AC20+'e5'!AC20+'e6'!AC20+'e7'!AC20+'e8'!AC20+'e9'!AC20+'e10'!AC20+'e11'!AC20+'e12'!AC20+'e13'!AC20+'e14'!AC20+'e15'!AC20+'e16'!AC20+'e17'!AC20+'e18'!AC20</f>
        <v>0</v>
      </c>
      <c r="AI20" s="1">
        <f t="shared" si="10"/>
        <v>0</v>
      </c>
      <c r="AJ20" s="1"/>
      <c r="AK20" s="1"/>
      <c r="AL20" s="1"/>
    </row>
    <row r="21" ht="12.0" customHeight="1">
      <c r="A21" s="8" t="s">
        <v>50</v>
      </c>
      <c r="B21" s="1"/>
      <c r="C21" s="4">
        <f>SUM('e1'!B21,'e2'!B21,'e3'!B21,'e4'!B21,'e5'!B21,'e6'!B21,'e7'!B21,'e8'!B21,'e9'!B21,'e10'!B21,'e11'!B21,'e12'!B21,'e13'!B21,'e14'!B21,'e15'!B21,'e16'!B21,'e17'!B21,'e18'!B21)</f>
        <v>0.9785714286</v>
      </c>
      <c r="D21" s="4">
        <f>SUM('e1'!C21,'e2'!C21,'e3'!C21,'e4'!C21,'e5'!C21,'e6'!C21,'e7'!C21,'e8'!C21,'e9'!C21,'e10'!C21,'e11'!C21,'e12'!C21,'e13'!C21,'e14'!C21,'e15'!C21,'e16'!C21,'e17'!C21,'e18'!C21)</f>
        <v>4.897619048</v>
      </c>
      <c r="E21" s="4">
        <f t="shared" si="3"/>
        <v>0.1998055421</v>
      </c>
      <c r="F21" s="1">
        <f>SUM('e1'!D21+'e2'!D21+'e3'!D21+'e4'!D21+'e5'!D21+'e6'!D21+'e7'!D21+'e8'!D21+'e9'!D21+'e10'!D21+'e11'!D21+'e12'!D21+'e13'!D21+'e14'!D21+'e15'!D21+'e16'!D21+'e17'!D21+'e18'!D21)</f>
        <v>1</v>
      </c>
      <c r="G21" s="1">
        <f>SUM('e1'!F21,'e2'!F21,'e3'!F21,'e4'!F21,'e5'!F21,'e6'!F21,'e7'!F21,'e8'!F21,'e9'!F21,'e10'!F21,'e11'!F21,'e12'!F21,'e13'!F21,'e14'!F21,'e15'!F21,'e16'!F21,'e17'!F21,'e18'!F21)</f>
        <v>7</v>
      </c>
      <c r="H21" s="1">
        <f>SUM('e1'!G21,'e2'!G21,'e3'!G21,'e4'!G21,'e5'!G21,'e6'!G21,'e7'!G21,'e8'!G21,'e9'!G21,'e10'!G21,'e11'!G21,'e12'!G21,'e13'!G21,'e14'!G21,'e15'!G21,'e16'!G21,'e17'!G21,'e18'!G21)</f>
        <v>9</v>
      </c>
      <c r="I21" s="1">
        <f>SUM('e1'!H21,'e2'!H21,'e3'!H21,'e4'!H21,'e5'!H21,'e6'!H21,'e7'!H21,'e8'!H21,'e9'!H21,'e10'!H21,'e11'!H21,'e12'!H21,'e13'!H21,'e14'!H21,'e15'!H21,'e16'!H21,'e17'!H21,'e18'!H21)</f>
        <v>64</v>
      </c>
      <c r="J21" s="1">
        <f>SUM('e1'!I21,'e2'!I21,'e3'!I21,'e4'!I21,'e5'!I21,'e6'!I21,'e7'!I21,'e8'!I21,'e9'!I21,'e10'!I21,'e11'!I21,'e12'!I21,'e13'!I21,'e14'!I21,'e15'!I21,'e16'!I21,'e17'!I21,'e18'!I21)</f>
        <v>8</v>
      </c>
      <c r="K21" s="4">
        <f t="shared" si="4"/>
        <v>0.857421875</v>
      </c>
      <c r="L21" s="1">
        <f>SUM('e1'!J21+'e2'!J21+'e3'!J21+'e4'!J21+'e5'!J21+'e6'!J21+'e7'!J21+'e8'!J21+'e9'!J21+'e10'!J21+'e11'!J21+'e12'!J21+'e13'!J21+'e14'!J21+'e15'!J21+'e16'!J21+'e17'!J21+'e18'!J21)</f>
        <v>6</v>
      </c>
      <c r="M21" s="1"/>
      <c r="N21" s="1">
        <f>SUM('e1'!L21,'e2'!L21,'e3'!L21,'e4'!L21,'e5'!L21,'e6'!L21,'e7'!L21,'e8'!L21,'e9'!L21,'e10'!L21,'e11'!L21,'e12'!L21,'e13'!L21,'e16'!L21,'e17'!L21,'e18'!L21)</f>
        <v>0</v>
      </c>
      <c r="O21" s="1">
        <f>SUM('e1'!M21,'e2'!M21,'e3'!M21,'e4'!M21,'e5'!M21,'e6'!M21,'e7'!M21,'e8'!M21,'e9'!M21,'e10'!M21,'e11'!M21,'e12'!M21,'e13'!M21,'e18'!M21)</f>
        <v>10</v>
      </c>
      <c r="P21" s="1">
        <f t="shared" si="5"/>
        <v>0</v>
      </c>
      <c r="Q21" s="5">
        <f t="shared" si="6"/>
        <v>1.057227417</v>
      </c>
      <c r="R21" s="1"/>
      <c r="S21" s="1">
        <f>'e18'!S21+'e17'!S21+'e16'!S21+'e15'!S21+'e14'!S21+'e13'!S21+'e12'!S21+'e11'!S21+'e10'!S21+'e9'!S21+'e8'!S21+'e7'!S21+'e6'!S21+'e5'!S21+'e4'!S21+'e3'!S21+'e2'!S21+'e1'!S21</f>
        <v>0</v>
      </c>
      <c r="T21" s="1">
        <f>'e18'!T21+'e17'!T21+'e16'!T21+'e15'!T21+'e14'!T21+'e13'!T21+'e12'!T21+'e11'!T21+'e10'!T21+'e9'!T21+'e8'!T21+'e7'!T21+'e6'!T21+'e5'!T21+'e4'!T21+'e3'!T21+'e2'!T21+'e1'!T21</f>
        <v>0</v>
      </c>
      <c r="U21" s="1">
        <f>'e18'!U21+'e17'!U21+'e16'!U21+'e15'!U21+'e14'!U21+'e13'!U21+'e12'!U21+'e11'!U21+'e10'!U21+'e9'!U21+'e8'!U21+'e7'!U21+'e6'!U21+'e5'!U21+'e4'!U21+'e3'!U21+'e2'!U21+'e1'!U21</f>
        <v>2</v>
      </c>
      <c r="V21" s="1">
        <f>'e18'!V21+'e17'!V21+'e16'!V21+'e15'!V21+'e14'!V21+'e13'!V21+'e12'!V21+'e11'!V21+'e10'!V21+'e9'!V21+'e8'!V21+'e7'!V21+'e6'!V21+'e5'!V21+'e4'!V21+'e3'!V21+'e2'!V21+'e1'!V21</f>
        <v>0</v>
      </c>
      <c r="W21" s="1">
        <f t="shared" ref="W21:X21" si="45">SUM(S21+U21)</f>
        <v>2</v>
      </c>
      <c r="X21" s="1">
        <f t="shared" si="45"/>
        <v>0</v>
      </c>
      <c r="Y21" s="1"/>
      <c r="Z21" s="1">
        <f>SUM('e1'!X21,'e2'!X21,'e3'!X21,'e4'!X21,'e5'!X21,'e6'!X21,'e7'!X21,'e8'!X21,'e9'!X21,'e10'!X21,'e11'!X21,'e12'!X21,'e13'!X21,'e14'!X21,'e15'!X21,'e16'!X21,'e17'!X21,'e18'!X21)</f>
        <v>6</v>
      </c>
      <c r="AA21" s="1">
        <f>SUM('e1'!Y21,'e2'!Y21,'e3'!Y21,'e4'!Y21,'e5'!Y21,'e6'!Y21,'e7'!Y21,'e8'!Y21,'e9'!Y21,'e10'!Y21,'e11'!Y21,'e12'!Y21,'e13'!Y21,'e14'!Y21,'e15'!Y21,'e16'!Y21,'e17'!Y21,'e18'!Y21)</f>
        <v>3</v>
      </c>
      <c r="AB21" s="1">
        <f>SUM('e1'!Z21,'e2'!Z21,'e3'!Z21,'e4'!Z21,'e5'!Z21,'e6'!Z21,'e7'!Z21,'e8'!Z21,'e9'!Z21,'e10'!Z21,'e11'!Z21,'e12'!Z21,'e13'!Z21,'e14'!Z21,'e15'!Z21,'e16'!Z21,'e17'!Z21,'e18'!Z21)</f>
        <v>9</v>
      </c>
      <c r="AC21" s="1">
        <f>SUM('e1'!AA21,'e2'!AA21,'e3'!AA21,'e4'!AA21,'e5'!AA21,'e6'!AA21,'e7'!AA21,'e8'!AA21,'e9'!AA21,'e10'!AA21,'e11'!AA21,'e12'!AA21,'e13'!AA21,'e14'!AA21,'e15'!AA21,'e16'!AA21,'e17'!AA21,'e18'!AA21)</f>
        <v>2</v>
      </c>
      <c r="AD21" s="1">
        <f t="shared" ref="AD21:AE21" si="46">SUM(Z21+AB21)</f>
        <v>15</v>
      </c>
      <c r="AE21" s="1">
        <f t="shared" si="46"/>
        <v>5</v>
      </c>
      <c r="AF21" s="6">
        <f t="shared" si="9"/>
        <v>0.3666666667</v>
      </c>
      <c r="AG21" s="1">
        <f>'e1'!AB21+'e2'!AB21+'e3'!AB21+'e4'!AB21+'e5'!AB21+'e6'!AB21+'e7'!AB21+'e8'!AB21+'e9'!AB21+'e10'!AB21+'e11'!AB21+'e12'!AB21+'e13'!AB21+'e14'!AB21+'e15'!AB21+'e16'!AB21+'e17'!AB21+'e18'!AB21</f>
        <v>1</v>
      </c>
      <c r="AH21" s="1">
        <f>'e1'!AC21+'e2'!AC21+'e3'!AC21+'e4'!AC21+'e5'!AC21+'e6'!AC21+'e7'!AC21+'e8'!AC21+'e9'!AC21+'e10'!AC21+'e11'!AC21+'e12'!AC21+'e13'!AC21+'e14'!AC21+'e15'!AC21+'e16'!AC21+'e17'!AC21+'e18'!AC21</f>
        <v>0</v>
      </c>
      <c r="AI21" s="1">
        <f t="shared" si="10"/>
        <v>1</v>
      </c>
    </row>
    <row r="22" ht="12.0" customHeight="1">
      <c r="A22" s="8" t="s">
        <v>51</v>
      </c>
      <c r="C22" s="4">
        <f>SUM('e1'!B22,'e2'!B22,'e3'!B22,'e4'!B22,'e5'!B22,'e6'!B22,'e7'!B22,'e8'!B22,'e9'!B22,'e10'!B22,'e11'!B22,'e12'!B22,'e13'!B22,'e14'!B22,'e15'!B22,'e16'!B22,'e17'!B22,'e18'!B22)</f>
        <v>2.319047619</v>
      </c>
      <c r="D22" s="4">
        <f>SUM('e1'!C22,'e2'!C22,'e3'!C22,'e4'!C22,'e5'!C22,'e6'!C22,'e7'!C22,'e8'!C22,'e9'!C22,'e10'!C22,'e11'!C22,'e12'!C22,'e13'!C22,'e14'!C22,'e15'!C22,'e16'!C22,'e17'!C22,'e18'!C22)</f>
        <v>13.61190476</v>
      </c>
      <c r="E22" s="4">
        <f t="shared" si="3"/>
        <v>0.1703690747</v>
      </c>
      <c r="F22" s="1">
        <f>SUM('e1'!D22+'e2'!D22+'e3'!D22+'e4'!D22+'e5'!D22+'e6'!D22+'e7'!D22+'e8'!D22+'e9'!D22+'e10'!D22+'e11'!D22+'e12'!D22+'e13'!D22+'e14'!D22+'e15'!D22+'e16'!D22+'e17'!D22+'e18'!D22)</f>
        <v>1</v>
      </c>
      <c r="G22" s="1">
        <f>SUM('e1'!F22,'e2'!F22,'e3'!F22,'e4'!F22,'e5'!F22,'e6'!F22,'e7'!F22,'e8'!F22,'e9'!F22,'e10'!F22,'e11'!F22,'e12'!F22,'e13'!F22,'e14'!F22,'e15'!F22,'e16'!F22,'e17'!F22,'e18'!F22)</f>
        <v>9</v>
      </c>
      <c r="H22" s="1">
        <f>SUM('e1'!G22,'e2'!G22,'e3'!G22,'e4'!G22,'e5'!G22,'e6'!G22,'e7'!G22,'e8'!G22,'e9'!G22,'e10'!G22,'e11'!G22,'e12'!G22,'e13'!G22,'e14'!G22,'e15'!G22,'e16'!G22,'e17'!G22,'e18'!G22)</f>
        <v>8</v>
      </c>
      <c r="I22" s="1">
        <f>SUM('e1'!H22,'e2'!H22,'e3'!H22,'e4'!H22,'e5'!H22,'e6'!H22,'e7'!H22,'e8'!H22,'e9'!H22,'e10'!H22,'e11'!H22,'e12'!H22,'e13'!H22,'e14'!H22,'e15'!H22,'e16'!H22,'e17'!H22,'e18'!H22)</f>
        <v>79</v>
      </c>
      <c r="J22" s="1">
        <f>SUM('e1'!I22,'e2'!I22,'e3'!I22,'e4'!I22,'e5'!I22,'e6'!I22,'e7'!I22,'e8'!I22,'e9'!I22,'e10'!I22,'e11'!I22,'e12'!I22,'e13'!I22,'e14'!I22,'e15'!I22,'e16'!I22,'e17'!I22,'e18'!I22)</f>
        <v>10</v>
      </c>
      <c r="K22" s="4">
        <f t="shared" si="4"/>
        <v>0.8898734177</v>
      </c>
      <c r="L22" s="1">
        <f>SUM('e1'!J22+'e2'!J22+'e3'!J22+'e4'!J22+'e5'!J22+'e6'!J22+'e7'!J22+'e8'!J22+'e9'!J22+'e10'!J22+'e11'!J22+'e12'!J22+'e13'!J22+'e14'!J22+'e15'!J22+'e16'!J22+'e17'!J22+'e18'!J22)</f>
        <v>6</v>
      </c>
      <c r="M22" s="1"/>
      <c r="N22" s="1">
        <f>SUM('e1'!L22,'e2'!L22,'e3'!L22,'e4'!L22,'e5'!L22,'e6'!L22,'e7'!L22,'e8'!L22,'e9'!L22,'e10'!L22,'e11'!L22,'e12'!L22,'e13'!L22,'e16'!L22,'e17'!L22,'e18'!L22)</f>
        <v>0</v>
      </c>
      <c r="O22" s="1">
        <f>SUM('e1'!M22,'e2'!M22,'e3'!M22,'e4'!M22,'e5'!M22,'e6'!M22,'e7'!M22,'e8'!M22,'e9'!M22,'e10'!M22,'e11'!M22,'e12'!M22,'e13'!M22,'e18'!M22)</f>
        <v>10</v>
      </c>
      <c r="P22" s="1">
        <f t="shared" si="5"/>
        <v>0</v>
      </c>
      <c r="Q22" s="5">
        <f t="shared" si="6"/>
        <v>1.060242492</v>
      </c>
      <c r="R22" s="1"/>
      <c r="S22" s="1">
        <f>'e18'!S22+'e17'!S22+'e16'!S22+'e15'!S22+'e14'!S22+'e13'!S22+'e12'!S22+'e11'!S22+'e10'!S22+'e9'!S22+'e8'!S22+'e7'!S22+'e6'!S22+'e5'!S22+'e4'!S22+'e3'!S22+'e2'!S22+'e1'!S22</f>
        <v>3</v>
      </c>
      <c r="T22" s="1">
        <f>'e18'!T22+'e17'!T22+'e16'!T22+'e15'!T22+'e14'!T22+'e13'!T22+'e12'!T22+'e11'!T22+'e10'!T22+'e9'!T22+'e8'!T22+'e7'!T22+'e6'!T22+'e5'!T22+'e4'!T22+'e3'!T22+'e2'!T22+'e1'!T22</f>
        <v>0.5</v>
      </c>
      <c r="U22" s="1">
        <f>'e18'!U22+'e17'!U22+'e16'!U22+'e15'!U22+'e14'!U22+'e13'!U22+'e12'!U22+'e11'!U22+'e10'!U22+'e9'!U22+'e8'!U22+'e7'!U22+'e6'!U22+'e5'!U22+'e4'!U22+'e3'!U22+'e2'!U22+'e1'!U22</f>
        <v>8</v>
      </c>
      <c r="V22" s="1">
        <f>'e18'!V22+'e17'!V22+'e16'!V22+'e15'!V22+'e14'!V22+'e13'!V22+'e12'!V22+'e11'!V22+'e10'!V22+'e9'!V22+'e8'!V22+'e7'!V22+'e6'!V22+'e5'!V22+'e4'!V22+'e3'!V22+'e2'!V22+'e1'!V22</f>
        <v>1</v>
      </c>
      <c r="W22" s="1">
        <f t="shared" ref="W22:X22" si="47">SUM(S22+U22)</f>
        <v>11</v>
      </c>
      <c r="X22" s="1">
        <f t="shared" si="47"/>
        <v>1.5</v>
      </c>
      <c r="Y22" s="1"/>
      <c r="Z22" s="1">
        <f>SUM('e1'!X22,'e2'!X22,'e3'!X22,'e4'!X22,'e5'!X22,'e6'!X22,'e7'!X22,'e8'!X22,'e9'!X22,'e10'!X22,'e11'!X22,'e12'!X22,'e13'!X22,'e14'!X22,'e15'!X22,'e16'!X22,'e17'!X22,'e18'!X22)</f>
        <v>5</v>
      </c>
      <c r="AA22" s="1">
        <f>SUM('e1'!Y22,'e2'!Y22,'e3'!Y22,'e4'!Y22,'e5'!Y22,'e6'!Y22,'e7'!Y22,'e8'!Y22,'e9'!Y22,'e10'!Y22,'e11'!Y22,'e12'!Y22,'e13'!Y22,'e14'!Y22,'e15'!Y22,'e16'!Y22,'e17'!Y22,'e18'!Y22)</f>
        <v>1</v>
      </c>
      <c r="AB22" s="1">
        <f>SUM('e1'!Z22,'e2'!Z22,'e3'!Z22,'e4'!Z22,'e5'!Z22,'e6'!Z22,'e7'!Z22,'e8'!Z22,'e9'!Z22,'e10'!Z22,'e11'!Z22,'e12'!Z22,'e13'!Z22,'e14'!Z22,'e15'!Z22,'e16'!Z22,'e17'!Z22,'e18'!Z22)</f>
        <v>8</v>
      </c>
      <c r="AC22" s="1">
        <f>SUM('e1'!AA22,'e2'!AA22,'e3'!AA22,'e4'!AA22,'e5'!AA22,'e6'!AA22,'e7'!AA22,'e8'!AA22,'e9'!AA22,'e10'!AA22,'e11'!AA22,'e12'!AA22,'e13'!AA22,'e14'!AA22,'e15'!AA22,'e16'!AA22,'e17'!AA22,'e18'!AA22)</f>
        <v>3</v>
      </c>
      <c r="AD22" s="1">
        <f t="shared" ref="AD22:AE22" si="48">SUM(Z22+AB22)</f>
        <v>13</v>
      </c>
      <c r="AE22" s="1">
        <f t="shared" si="48"/>
        <v>4</v>
      </c>
      <c r="AF22" s="6">
        <f t="shared" si="9"/>
        <v>0.3461538462</v>
      </c>
      <c r="AG22" s="1">
        <f>'e1'!AB22+'e2'!AB22+'e3'!AB22+'e4'!AB22+'e5'!AB22+'e6'!AB22+'e7'!AB22+'e8'!AB22+'e9'!AB22+'e10'!AB22+'e11'!AB22+'e12'!AB22+'e13'!AB22+'e14'!AB22+'e15'!AB22+'e16'!AB22+'e17'!AB22+'e18'!AB22</f>
        <v>0</v>
      </c>
      <c r="AH22" s="1">
        <f>'e1'!AC22+'e2'!AC22+'e3'!AC22+'e4'!AC22+'e5'!AC22+'e6'!AC22+'e7'!AC22+'e8'!AC22+'e9'!AC22+'e10'!AC22+'e11'!AC22+'e12'!AC22+'e13'!AC22+'e14'!AC22+'e15'!AC22+'e16'!AC22+'e17'!AC22+'e18'!AC22</f>
        <v>1</v>
      </c>
      <c r="AI22" s="1">
        <f t="shared" si="10"/>
        <v>1</v>
      </c>
    </row>
    <row r="23" ht="12.0" customHeight="1">
      <c r="B23" s="1"/>
      <c r="C23" s="1"/>
      <c r="D23" s="1"/>
      <c r="E23" s="1"/>
      <c r="F23" s="1"/>
      <c r="G23" s="1"/>
      <c r="H23" s="1"/>
      <c r="I23" s="1"/>
      <c r="J23" s="1"/>
      <c r="K23" s="1"/>
      <c r="L23" s="1"/>
      <c r="M23" s="1"/>
      <c r="N23" s="1"/>
      <c r="O23" s="1"/>
    </row>
    <row r="24" ht="16.5" customHeight="1">
      <c r="A24" s="1" t="s">
        <v>52</v>
      </c>
      <c r="B24" s="1" t="s">
        <v>1</v>
      </c>
      <c r="C24" s="1" t="s">
        <v>2</v>
      </c>
      <c r="D24" s="1" t="s">
        <v>3</v>
      </c>
      <c r="E24" s="1" t="s">
        <v>4</v>
      </c>
      <c r="F24" s="1" t="s">
        <v>5</v>
      </c>
      <c r="G24" s="1" t="s">
        <v>6</v>
      </c>
      <c r="H24" s="1" t="s">
        <v>7</v>
      </c>
      <c r="I24" s="1" t="s">
        <v>8</v>
      </c>
      <c r="J24" s="1" t="s">
        <v>9</v>
      </c>
      <c r="K24" s="1" t="s">
        <v>53</v>
      </c>
      <c r="L24" s="1" t="s">
        <v>10</v>
      </c>
      <c r="M24" s="1" t="s">
        <v>11</v>
      </c>
      <c r="N24" s="1" t="s">
        <v>12</v>
      </c>
      <c r="O24" s="1" t="s">
        <v>13</v>
      </c>
      <c r="P24" s="2" t="s">
        <v>14</v>
      </c>
      <c r="Q24" s="9" t="s">
        <v>54</v>
      </c>
      <c r="R24" s="1" t="s">
        <v>55</v>
      </c>
      <c r="S24" s="1" t="s">
        <v>56</v>
      </c>
      <c r="T24" s="1" t="s">
        <v>57</v>
      </c>
      <c r="U24" s="1" t="s">
        <v>58</v>
      </c>
      <c r="V24" s="1" t="s">
        <v>15</v>
      </c>
      <c r="W24" s="1" t="s">
        <v>16</v>
      </c>
      <c r="X24" s="1" t="s">
        <v>17</v>
      </c>
      <c r="Y24" s="1" t="s">
        <v>18</v>
      </c>
      <c r="Z24" s="1" t="s">
        <v>19</v>
      </c>
      <c r="AA24" s="1" t="s">
        <v>20</v>
      </c>
      <c r="AB24" s="1"/>
      <c r="AC24" s="1" t="s">
        <v>21</v>
      </c>
      <c r="AD24" s="1" t="s">
        <v>22</v>
      </c>
      <c r="AE24" s="1" t="s">
        <v>23</v>
      </c>
      <c r="AF24" s="1" t="s">
        <v>24</v>
      </c>
      <c r="AG24" s="1" t="s">
        <v>25</v>
      </c>
      <c r="AH24" s="1" t="s">
        <v>26</v>
      </c>
      <c r="AI24" s="1" t="s">
        <v>27</v>
      </c>
      <c r="AJ24" s="1" t="s">
        <v>28</v>
      </c>
      <c r="AK24" s="1" t="s">
        <v>29</v>
      </c>
      <c r="AL24" s="1" t="s">
        <v>30</v>
      </c>
    </row>
    <row r="25" ht="12.0" customHeight="1">
      <c r="A25" s="3" t="s">
        <v>31</v>
      </c>
      <c r="B25" s="4">
        <v>1.7547619047619047</v>
      </c>
      <c r="C25" s="4">
        <v>8.564285714285713</v>
      </c>
      <c r="D25" s="4">
        <v>0.2048929663608563</v>
      </c>
      <c r="E25" s="1">
        <v>1.0</v>
      </c>
      <c r="F25" s="1">
        <v>4.0</v>
      </c>
      <c r="G25" s="1">
        <v>8.0</v>
      </c>
      <c r="H25" s="1">
        <v>67.0</v>
      </c>
      <c r="I25" s="1">
        <v>7.0</v>
      </c>
      <c r="J25" s="4">
        <v>0.5543710021321961</v>
      </c>
      <c r="K25" s="4">
        <f t="shared" ref="K25:K45" si="49">2*(14*G2)/((H2+4)*J2)</f>
        <v>1.333333333</v>
      </c>
      <c r="L25" s="1">
        <v>4.0</v>
      </c>
      <c r="M25" s="1">
        <v>0.0</v>
      </c>
      <c r="N25" s="1">
        <v>10.0</v>
      </c>
      <c r="O25" s="1">
        <v>0.0</v>
      </c>
      <c r="P25" s="5">
        <v>0.7592639684930524</v>
      </c>
      <c r="Q25" s="10">
        <f t="shared" ref="Q25:Q45" si="50">C2+K25+(6*P2)</f>
        <v>3.088095238</v>
      </c>
      <c r="R25" s="1">
        <f>SUM('e18'!O2,'e17'!O2,'e16'!O2,'e15'!O2,'e14'!O2,'e13'!O2,'e12'!O2,'e11'!O2,'e10'!O2,'e9'!O2,'e8'!O2,'e7'!O2,'e6'!O2,'e5'!O2,'e4'!O2,'e3'!O2,'e2'!O2,'e1'!O2)</f>
        <v>30</v>
      </c>
      <c r="S25" s="1">
        <v>9.0</v>
      </c>
      <c r="T25" s="1">
        <f>SUM('e18'!P2,'e17'!P2,'e16'!P2,'e15'!P2,'e14'!P2,'e13'!P2,'e12'!P2,'e11'!P2,'e10'!P2,'e9'!P2,'e8'!P2,'e7'!P2,'e6'!P2,'e5'!P2,'e4'!P2,'e3'!P2,'e2'!P2,'e1'!P2)</f>
        <v>2</v>
      </c>
      <c r="U25" s="1">
        <f t="shared" ref="U25:U45" si="51">I25-F25</f>
        <v>3</v>
      </c>
      <c r="V25" s="11">
        <v>1.5</v>
      </c>
      <c r="W25" s="11">
        <v>0.0</v>
      </c>
      <c r="X25" s="11">
        <v>4.5</v>
      </c>
      <c r="Y25" s="11">
        <v>0.5</v>
      </c>
      <c r="Z25" s="11">
        <v>6.0</v>
      </c>
      <c r="AA25" s="11">
        <v>0.5</v>
      </c>
      <c r="AC25" s="11">
        <v>6.0</v>
      </c>
      <c r="AD25" s="11">
        <v>2.0</v>
      </c>
      <c r="AE25" s="11">
        <v>8.0</v>
      </c>
      <c r="AF25" s="11">
        <v>4.0</v>
      </c>
      <c r="AG25" s="11">
        <v>14.0</v>
      </c>
      <c r="AH25" s="11">
        <v>6.0</v>
      </c>
      <c r="AI25" s="11">
        <v>0.5357142857142857</v>
      </c>
      <c r="AJ25" s="11">
        <v>1.0</v>
      </c>
      <c r="AK25" s="1">
        <v>2.0</v>
      </c>
      <c r="AL25" s="1">
        <v>3.0</v>
      </c>
    </row>
    <row r="26" ht="12.0" customHeight="1">
      <c r="A26" s="3" t="s">
        <v>32</v>
      </c>
      <c r="B26" s="4">
        <v>2.810714285714286</v>
      </c>
      <c r="C26" s="4">
        <v>6.897619047619047</v>
      </c>
      <c r="D26" s="4">
        <v>0.4074905074214705</v>
      </c>
      <c r="E26" s="1">
        <v>0.0</v>
      </c>
      <c r="F26" s="1">
        <v>1.0</v>
      </c>
      <c r="G26" s="1">
        <v>7.0</v>
      </c>
      <c r="H26" s="1">
        <v>58.0</v>
      </c>
      <c r="I26" s="1">
        <v>6.0</v>
      </c>
      <c r="J26" s="4">
        <v>0.14655172413793102</v>
      </c>
      <c r="K26" s="4">
        <f t="shared" si="49"/>
        <v>0.4242424242</v>
      </c>
      <c r="L26" s="1">
        <v>4.0</v>
      </c>
      <c r="M26" s="1">
        <v>0.0</v>
      </c>
      <c r="N26" s="1">
        <v>10.0</v>
      </c>
      <c r="O26" s="1">
        <v>0.0</v>
      </c>
      <c r="P26" s="5">
        <v>0.5540422315594016</v>
      </c>
      <c r="Q26" s="10">
        <f t="shared" si="50"/>
        <v>3.23495671</v>
      </c>
      <c r="R26" s="1">
        <f>SUM('e18'!O3,'e17'!O3,'e16'!O3,'e15'!O3,'e14'!O3,'e13'!O3,'e12'!O3,'e11'!O3,'e10'!O3,'e9'!O3,'e8'!O3,'e7'!O3,'e6'!O3,'e5'!O3,'e4'!O3,'e3'!O3,'e2'!O3,'e1'!O3)</f>
        <v>28</v>
      </c>
      <c r="S26" s="1">
        <v>10.0</v>
      </c>
      <c r="T26" s="1">
        <f>SUM('e18'!P3,'e17'!P3,'e16'!P3,'e15'!P3,'e14'!P3,'e13'!P3,'e12'!P3,'e11'!P3,'e10'!P3,'e9'!P3,'e8'!P3,'e7'!P3,'e6'!P3,'e5'!P3,'e4'!P3,'e3'!P3,'e2'!P3,'e1'!P3)</f>
        <v>0</v>
      </c>
      <c r="U26" s="1">
        <f t="shared" si="51"/>
        <v>5</v>
      </c>
      <c r="V26" s="11">
        <v>1.0</v>
      </c>
      <c r="W26" s="11">
        <v>1.0</v>
      </c>
      <c r="X26" s="11">
        <v>3.0</v>
      </c>
      <c r="Y26" s="11">
        <v>0.0</v>
      </c>
      <c r="Z26" s="11">
        <v>4.0</v>
      </c>
      <c r="AA26" s="11">
        <v>1.0</v>
      </c>
      <c r="AC26" s="11">
        <v>6.0</v>
      </c>
      <c r="AD26" s="11">
        <v>2.0</v>
      </c>
      <c r="AE26" s="11">
        <v>9.0</v>
      </c>
      <c r="AF26" s="11">
        <v>6.0</v>
      </c>
      <c r="AG26" s="11">
        <v>15.0</v>
      </c>
      <c r="AH26" s="11">
        <v>8.0</v>
      </c>
      <c r="AI26" s="11">
        <v>0.6</v>
      </c>
      <c r="AJ26" s="11">
        <v>1.0</v>
      </c>
      <c r="AK26" s="1">
        <v>1.0</v>
      </c>
      <c r="AL26" s="1">
        <v>2.0</v>
      </c>
    </row>
    <row r="27" ht="12.0" customHeight="1">
      <c r="A27" s="3" t="s">
        <v>33</v>
      </c>
      <c r="B27" s="4">
        <v>0.4928571428571429</v>
      </c>
      <c r="C27" s="4">
        <v>1.2428571428571429</v>
      </c>
      <c r="D27" s="4">
        <v>0.39655172413793105</v>
      </c>
      <c r="E27" s="1">
        <v>0.0</v>
      </c>
      <c r="F27" s="1">
        <v>2.0</v>
      </c>
      <c r="G27" s="1">
        <v>4.0</v>
      </c>
      <c r="H27" s="1">
        <v>16.0</v>
      </c>
      <c r="I27" s="1">
        <v>3.0</v>
      </c>
      <c r="J27" s="4">
        <v>0.5833333333333334</v>
      </c>
      <c r="K27" s="4">
        <f t="shared" si="49"/>
        <v>2.333333333</v>
      </c>
      <c r="L27" s="1">
        <v>2.0</v>
      </c>
      <c r="M27" s="1">
        <v>0.0</v>
      </c>
      <c r="N27" s="1">
        <v>10.0</v>
      </c>
      <c r="O27" s="1">
        <v>0.0</v>
      </c>
      <c r="P27" s="5">
        <v>0.9798850574712644</v>
      </c>
      <c r="Q27" s="10">
        <f t="shared" si="50"/>
        <v>2.826190476</v>
      </c>
      <c r="R27" s="1">
        <f>SUM('e18'!O4,'e17'!O4,'e16'!O4,'e15'!O4,'e14'!O4,'e13'!O4,'e12'!O4,'e11'!O4,'e10'!O4,'e9'!O4,'e8'!O4,'e7'!O4,'e6'!O4,'e5'!O4,'e4'!O4,'e3'!O4,'e2'!O4,'e1'!O4)</f>
        <v>11</v>
      </c>
      <c r="S27" s="1">
        <v>17.0</v>
      </c>
      <c r="T27" s="1">
        <f>SUM('e18'!P4,'e17'!P4,'e16'!P4,'e15'!P4,'e14'!P4,'e13'!P4,'e12'!P4,'e11'!P4,'e10'!P4,'e9'!P4,'e8'!P4,'e7'!P4,'e6'!P4,'e5'!P4,'e4'!P4,'e3'!P4,'e2'!P4,'e1'!P4)</f>
        <v>0</v>
      </c>
      <c r="U27" s="1">
        <f t="shared" si="51"/>
        <v>1</v>
      </c>
      <c r="V27" s="11">
        <v>0.0</v>
      </c>
      <c r="W27" s="11">
        <v>0.0</v>
      </c>
      <c r="X27" s="11">
        <v>0.0</v>
      </c>
      <c r="Y27" s="11">
        <v>0.0</v>
      </c>
      <c r="Z27" s="11">
        <v>0.0</v>
      </c>
      <c r="AA27" s="11">
        <v>0.0</v>
      </c>
      <c r="AC27" s="11">
        <v>2.0</v>
      </c>
      <c r="AD27" s="11">
        <v>0.0</v>
      </c>
      <c r="AE27" s="11">
        <v>5.0</v>
      </c>
      <c r="AF27" s="11">
        <v>2.0</v>
      </c>
      <c r="AG27" s="11">
        <v>7.0</v>
      </c>
      <c r="AH27" s="11">
        <v>2.0</v>
      </c>
      <c r="AI27" s="11">
        <v>0.42857142857142855</v>
      </c>
      <c r="AJ27" s="11">
        <v>2.0</v>
      </c>
      <c r="AK27" s="1">
        <v>0.0</v>
      </c>
      <c r="AL27" s="1">
        <v>2.0</v>
      </c>
    </row>
    <row r="28" ht="12.0" customHeight="1">
      <c r="A28" s="3" t="s">
        <v>34</v>
      </c>
      <c r="B28" s="4">
        <v>1.088095238095238</v>
      </c>
      <c r="C28" s="4">
        <v>10.397619047619047</v>
      </c>
      <c r="D28" s="4">
        <v>0.10464850011449507</v>
      </c>
      <c r="E28" s="1">
        <v>2.0</v>
      </c>
      <c r="F28" s="1">
        <v>6.0</v>
      </c>
      <c r="G28" s="1">
        <v>10.0</v>
      </c>
      <c r="H28" s="1">
        <v>96.0</v>
      </c>
      <c r="I28" s="1">
        <v>13.0</v>
      </c>
      <c r="J28" s="4">
        <v>0.453525641025641</v>
      </c>
      <c r="K28" s="4">
        <f t="shared" si="49"/>
        <v>0.9230769231</v>
      </c>
      <c r="L28" s="1">
        <v>7.0</v>
      </c>
      <c r="M28" s="1">
        <v>0.0</v>
      </c>
      <c r="N28" s="1">
        <v>10.0</v>
      </c>
      <c r="O28" s="1">
        <v>0.0</v>
      </c>
      <c r="P28" s="5">
        <v>0.5581741411401361</v>
      </c>
      <c r="Q28" s="10">
        <f t="shared" si="50"/>
        <v>2.011172161</v>
      </c>
      <c r="R28" s="1">
        <f>SUM('e18'!O5,'e17'!O5,'e16'!O5,'e15'!O5,'e14'!O5,'e13'!O5,'e12'!O5,'e11'!O5,'e10'!O5,'e9'!O5,'e8'!O5,'e7'!O5,'e6'!O5,'e5'!O5,'e4'!O5,'e3'!O5,'e2'!O5,'e1'!O5)</f>
        <v>34</v>
      </c>
      <c r="S28" s="1">
        <v>7.0</v>
      </c>
      <c r="T28" s="1">
        <f>SUM('e18'!P5,'e17'!P5,'e16'!P5,'e15'!P5,'e14'!P5,'e13'!P5,'e12'!P5,'e11'!P5,'e10'!P5,'e9'!P5,'e8'!P5,'e7'!P5,'e6'!P5,'e5'!P5,'e4'!P5,'e3'!P5,'e2'!P5,'e1'!P5)</f>
        <v>1</v>
      </c>
      <c r="U28" s="1">
        <f t="shared" si="51"/>
        <v>7</v>
      </c>
      <c r="V28" s="11">
        <v>1.5</v>
      </c>
      <c r="W28" s="11">
        <v>0.0</v>
      </c>
      <c r="X28" s="11">
        <v>6.0</v>
      </c>
      <c r="Y28" s="11">
        <v>0.0</v>
      </c>
      <c r="Z28" s="11">
        <v>7.5</v>
      </c>
      <c r="AA28" s="11">
        <v>0.0</v>
      </c>
      <c r="AC28" s="11">
        <v>6.0</v>
      </c>
      <c r="AD28" s="11">
        <v>3.0</v>
      </c>
      <c r="AE28" s="11">
        <v>9.0</v>
      </c>
      <c r="AF28" s="11">
        <v>3.0</v>
      </c>
      <c r="AG28" s="11">
        <v>15.0</v>
      </c>
      <c r="AH28" s="11">
        <v>6.0</v>
      </c>
      <c r="AI28" s="11">
        <v>0.4666666666666667</v>
      </c>
      <c r="AJ28" s="11">
        <v>2.0</v>
      </c>
      <c r="AK28" s="1">
        <v>0.0</v>
      </c>
      <c r="AL28" s="1">
        <v>2.0</v>
      </c>
    </row>
    <row r="29" ht="12.0" customHeight="1">
      <c r="A29" s="3" t="s">
        <v>35</v>
      </c>
      <c r="B29" s="4">
        <v>1.2273809523809525</v>
      </c>
      <c r="C29" s="4">
        <v>3.314285714285714</v>
      </c>
      <c r="D29" s="4">
        <v>0.370330459770115</v>
      </c>
      <c r="E29" s="1">
        <v>1.0</v>
      </c>
      <c r="F29" s="1">
        <v>1.0</v>
      </c>
      <c r="G29" s="1">
        <v>7.0</v>
      </c>
      <c r="H29" s="1">
        <v>26.0</v>
      </c>
      <c r="I29" s="1">
        <v>3.0</v>
      </c>
      <c r="J29" s="4">
        <v>0.2435897435897436</v>
      </c>
      <c r="K29" s="4">
        <f t="shared" si="49"/>
        <v>0.8484848485</v>
      </c>
      <c r="L29" s="1">
        <v>2.0</v>
      </c>
      <c r="M29" s="1">
        <v>0.0</v>
      </c>
      <c r="N29" s="1">
        <v>10.0</v>
      </c>
      <c r="O29" s="1">
        <v>0.0</v>
      </c>
      <c r="P29" s="5">
        <v>0.6139202033598585</v>
      </c>
      <c r="Q29" s="10">
        <f t="shared" si="50"/>
        <v>2.075865801</v>
      </c>
      <c r="R29" s="1">
        <f>SUM('e18'!O6,'e17'!O6,'e16'!O6,'e15'!O6,'e14'!O6,'e13'!O6,'e12'!O6,'e11'!O6,'e10'!O6,'e9'!O6,'e8'!O6,'e7'!O6,'e6'!O6,'e5'!O6,'e4'!O6,'e3'!O6,'e2'!O6,'e1'!O6)</f>
        <v>22</v>
      </c>
      <c r="S29" s="1">
        <v>13.0</v>
      </c>
      <c r="T29" s="1">
        <f>SUM('e18'!P6,'e17'!P6,'e16'!P6,'e15'!P6,'e14'!P6,'e13'!P6,'e12'!P6,'e11'!P6,'e10'!P6,'e9'!P6,'e8'!P6,'e7'!P6,'e6'!P6,'e5'!P6,'e4'!P6,'e3'!P6,'e2'!P6,'e1'!P6)</f>
        <v>0</v>
      </c>
      <c r="U29" s="1">
        <f t="shared" si="51"/>
        <v>2</v>
      </c>
      <c r="V29" s="11">
        <v>0.0</v>
      </c>
      <c r="W29" s="11">
        <v>0.0</v>
      </c>
      <c r="X29" s="11">
        <v>1.0</v>
      </c>
      <c r="Y29" s="11">
        <v>0.0</v>
      </c>
      <c r="Z29" s="11">
        <v>1.0</v>
      </c>
      <c r="AA29" s="11">
        <v>0.0</v>
      </c>
      <c r="AC29" s="11">
        <v>5.0</v>
      </c>
      <c r="AD29" s="11">
        <v>1.0</v>
      </c>
      <c r="AE29" s="11">
        <v>8.0</v>
      </c>
      <c r="AF29" s="11">
        <v>5.0</v>
      </c>
      <c r="AG29" s="11">
        <v>13.0</v>
      </c>
      <c r="AH29" s="11">
        <v>6.0</v>
      </c>
      <c r="AI29" s="11">
        <v>0.5384615384615384</v>
      </c>
      <c r="AJ29" s="11">
        <v>1.0</v>
      </c>
      <c r="AK29" s="1">
        <v>1.0</v>
      </c>
      <c r="AL29" s="1">
        <v>2.0</v>
      </c>
    </row>
    <row r="30" ht="12.0" customHeight="1">
      <c r="A30" s="3" t="s">
        <v>36</v>
      </c>
      <c r="B30" s="4">
        <v>0.4095238095238095</v>
      </c>
      <c r="C30" s="4">
        <v>1.7428571428571429</v>
      </c>
      <c r="D30" s="4">
        <v>0.2349726775956284</v>
      </c>
      <c r="E30" s="1">
        <v>2.0</v>
      </c>
      <c r="F30" s="1">
        <v>2.0</v>
      </c>
      <c r="G30" s="1">
        <v>5.0</v>
      </c>
      <c r="H30" s="1">
        <v>14.0</v>
      </c>
      <c r="I30" s="1">
        <v>3.0</v>
      </c>
      <c r="J30" s="4">
        <v>0.5476190476190476</v>
      </c>
      <c r="K30" s="4">
        <f t="shared" si="49"/>
        <v>2.074074074</v>
      </c>
      <c r="L30" s="1">
        <v>1.0</v>
      </c>
      <c r="M30" s="1">
        <v>0.0</v>
      </c>
      <c r="N30" s="1">
        <v>10.0</v>
      </c>
      <c r="O30" s="1">
        <v>0.0</v>
      </c>
      <c r="P30" s="5">
        <v>0.7825917252146759</v>
      </c>
      <c r="Q30" s="10">
        <f t="shared" si="50"/>
        <v>2.483597884</v>
      </c>
      <c r="R30" s="1">
        <f>SUM('e18'!O7,'e17'!O7,'e16'!O7,'e15'!O7,'e14'!O7,'e13'!O7,'e12'!O7,'e11'!O7,'e10'!O7,'e9'!O7,'e8'!O7,'e7'!O7,'e6'!O7,'e5'!O7,'e4'!O7,'e3'!O7,'e2'!O7,'e1'!O7)</f>
        <v>14</v>
      </c>
      <c r="S30" s="1">
        <v>16.0</v>
      </c>
      <c r="T30" s="1">
        <f>SUM('e18'!P7,'e17'!P7,'e16'!P7,'e15'!P7,'e14'!P7,'e13'!P7,'e12'!P7,'e11'!P7,'e10'!P7,'e9'!P7,'e8'!P7,'e7'!P7,'e6'!P7,'e5'!P7,'e4'!P7,'e3'!P7,'e2'!P7,'e1'!P7)</f>
        <v>2</v>
      </c>
      <c r="U30" s="1">
        <f t="shared" si="51"/>
        <v>1</v>
      </c>
      <c r="V30" s="11">
        <v>0.0</v>
      </c>
      <c r="W30" s="11">
        <v>0.0</v>
      </c>
      <c r="X30" s="11">
        <v>0.0</v>
      </c>
      <c r="Y30" s="11">
        <v>0.0</v>
      </c>
      <c r="Z30" s="11">
        <v>0.0</v>
      </c>
      <c r="AA30" s="11">
        <v>0.0</v>
      </c>
      <c r="AC30" s="11">
        <v>3.0</v>
      </c>
      <c r="AD30" s="11">
        <v>1.0</v>
      </c>
      <c r="AE30" s="11">
        <v>6.0</v>
      </c>
      <c r="AF30" s="11">
        <v>2.0</v>
      </c>
      <c r="AG30" s="11">
        <v>9.0</v>
      </c>
      <c r="AH30" s="11">
        <v>3.0</v>
      </c>
      <c r="AI30" s="11">
        <v>0.3888888888888889</v>
      </c>
      <c r="AJ30" s="11">
        <v>1.0</v>
      </c>
      <c r="AK30" s="1">
        <v>0.0</v>
      </c>
      <c r="AL30" s="1">
        <v>1.0</v>
      </c>
    </row>
    <row r="31" ht="12.0" customHeight="1">
      <c r="A31" s="3" t="s">
        <v>37</v>
      </c>
      <c r="B31" s="4">
        <v>0.39285714285714285</v>
      </c>
      <c r="C31" s="4">
        <v>0.6761904761904762</v>
      </c>
      <c r="D31" s="4">
        <v>0.5809859154929577</v>
      </c>
      <c r="E31" s="1">
        <v>1.0</v>
      </c>
      <c r="F31" s="1">
        <v>0.0</v>
      </c>
      <c r="G31" s="1">
        <v>4.0</v>
      </c>
      <c r="H31" s="1">
        <v>6.0</v>
      </c>
      <c r="I31" s="1">
        <v>1.0</v>
      </c>
      <c r="J31" s="4">
        <v>-0.6666666666666666</v>
      </c>
      <c r="K31" s="4">
        <f t="shared" si="49"/>
        <v>0</v>
      </c>
      <c r="L31" s="1">
        <v>0.0</v>
      </c>
      <c r="M31" s="1">
        <v>0.0</v>
      </c>
      <c r="N31" s="1">
        <v>10.0</v>
      </c>
      <c r="O31" s="1">
        <v>0.0</v>
      </c>
      <c r="P31" s="5">
        <v>-0.08568075117370888</v>
      </c>
      <c r="Q31" s="10">
        <f t="shared" si="50"/>
        <v>0.3928571429</v>
      </c>
      <c r="R31" s="1">
        <f>SUM('e18'!O8,'e17'!O8,'e16'!O8,'e15'!O8,'e14'!O8,'e13'!O8,'e12'!O8,'e11'!O8,'e10'!O8,'e9'!O8,'e8'!O8,'e7'!O8,'e6'!O8,'e5'!O8,'e4'!O8,'e3'!O8,'e2'!O8,'e1'!O8)</f>
        <v>7</v>
      </c>
      <c r="S31" s="1">
        <v>19.0</v>
      </c>
      <c r="T31" s="1">
        <f>SUM('e18'!P8,'e17'!P8,'e16'!P8,'e15'!P8,'e14'!P8,'e13'!P8,'e12'!P8,'e11'!P8,'e10'!P8,'e9'!P8,'e8'!P8,'e7'!P8,'e6'!P8,'e5'!P8,'e4'!P8,'e3'!P8,'e2'!P8,'e1'!P8)</f>
        <v>0</v>
      </c>
      <c r="U31" s="1">
        <f t="shared" si="51"/>
        <v>1</v>
      </c>
      <c r="V31" s="11">
        <v>0.0</v>
      </c>
      <c r="W31" s="11">
        <v>0.0</v>
      </c>
      <c r="X31" s="11">
        <v>0.0</v>
      </c>
      <c r="Y31" s="11">
        <v>0.0</v>
      </c>
      <c r="Z31" s="11">
        <v>0.0</v>
      </c>
      <c r="AA31" s="11">
        <v>0.0</v>
      </c>
      <c r="AC31" s="11">
        <v>1.0</v>
      </c>
      <c r="AD31" s="11">
        <v>0.0</v>
      </c>
      <c r="AE31" s="11">
        <v>3.0</v>
      </c>
      <c r="AF31" s="11">
        <v>2.0</v>
      </c>
      <c r="AG31" s="11">
        <v>4.0</v>
      </c>
      <c r="AH31" s="11">
        <v>2.0</v>
      </c>
      <c r="AI31" s="11">
        <v>0.625</v>
      </c>
      <c r="AJ31" s="11">
        <v>1.0</v>
      </c>
      <c r="AK31" s="1">
        <v>0.0</v>
      </c>
      <c r="AL31" s="1">
        <v>1.0</v>
      </c>
    </row>
    <row r="32" ht="12.0" customHeight="1">
      <c r="A32" s="2" t="s">
        <v>38</v>
      </c>
      <c r="B32" s="4">
        <v>1.8309523809523809</v>
      </c>
      <c r="C32" s="4">
        <v>14.230952380952381</v>
      </c>
      <c r="D32" s="4">
        <v>0.12865986280742847</v>
      </c>
      <c r="E32" s="1">
        <v>0.0</v>
      </c>
      <c r="F32" s="1">
        <v>10.0</v>
      </c>
      <c r="G32" s="1">
        <v>2.0</v>
      </c>
      <c r="H32" s="1">
        <v>105.0</v>
      </c>
      <c r="I32" s="1">
        <v>13.0</v>
      </c>
      <c r="J32" s="4">
        <v>0.7677655677655678</v>
      </c>
      <c r="K32" s="4">
        <f t="shared" si="49"/>
        <v>3.58974359</v>
      </c>
      <c r="L32" s="1">
        <v>5.0</v>
      </c>
      <c r="M32" s="1">
        <v>0.0</v>
      </c>
      <c r="N32" s="1">
        <v>10.0</v>
      </c>
      <c r="O32" s="1">
        <v>0.0</v>
      </c>
      <c r="P32" s="5">
        <v>0.8964254305729963</v>
      </c>
      <c r="Q32" s="10">
        <f t="shared" si="50"/>
        <v>5.420695971</v>
      </c>
      <c r="R32" s="1">
        <f>SUM('e18'!O9,'e17'!O9,'e16'!O9,'e15'!O9,'e14'!O9,'e13'!O9,'e12'!O9,'e11'!O9,'e10'!O9,'e9'!O9,'e8'!O9,'e7'!O9,'e6'!O9,'e5'!O9,'e4'!O9,'e3'!O9,'e2'!O9,'e1'!O9)</f>
        <v>39</v>
      </c>
      <c r="S32" s="1">
        <v>3.0</v>
      </c>
      <c r="T32" s="1">
        <f>SUM('e18'!P9,'e17'!P9,'e16'!P9,'e15'!P9,'e14'!P9,'e13'!P9,'e12'!P9,'e11'!P9,'e10'!P9,'e9'!P9,'e8'!P9,'e7'!P9,'e6'!P9,'e5'!P9,'e4'!P9,'e3'!P9,'e2'!P9,'e1'!P9)</f>
        <v>3</v>
      </c>
      <c r="U32" s="1">
        <f t="shared" si="51"/>
        <v>3</v>
      </c>
      <c r="V32" s="11">
        <v>2.5</v>
      </c>
      <c r="W32" s="11">
        <v>0.0</v>
      </c>
      <c r="X32" s="11">
        <v>9.0</v>
      </c>
      <c r="Y32" s="11">
        <v>1.0</v>
      </c>
      <c r="Z32" s="11">
        <v>11.5</v>
      </c>
      <c r="AA32" s="11">
        <v>1.0</v>
      </c>
      <c r="AC32" s="11">
        <v>5.0</v>
      </c>
      <c r="AD32" s="11">
        <v>2.0</v>
      </c>
      <c r="AE32" s="11">
        <v>9.0</v>
      </c>
      <c r="AF32" s="11">
        <v>2.0</v>
      </c>
      <c r="AG32" s="11">
        <v>14.0</v>
      </c>
      <c r="AH32" s="11">
        <v>4.0</v>
      </c>
      <c r="AI32" s="11">
        <v>0.39285714285714285</v>
      </c>
      <c r="AJ32" s="11">
        <v>1.0</v>
      </c>
      <c r="AK32" s="1">
        <v>2.0</v>
      </c>
      <c r="AL32" s="1">
        <v>3.0</v>
      </c>
    </row>
    <row r="33" ht="12.0" customHeight="1">
      <c r="A33" s="2" t="s">
        <v>39</v>
      </c>
      <c r="B33" s="4">
        <v>1.1642857142857144</v>
      </c>
      <c r="C33" s="4">
        <v>4.397619047619047</v>
      </c>
      <c r="D33" s="4">
        <v>0.2647536545749865</v>
      </c>
      <c r="E33" s="1">
        <v>1.0</v>
      </c>
      <c r="F33" s="1">
        <v>2.0</v>
      </c>
      <c r="G33" s="1">
        <v>17.0</v>
      </c>
      <c r="H33" s="1">
        <v>32.0</v>
      </c>
      <c r="I33" s="1">
        <v>3.0</v>
      </c>
      <c r="J33" s="4">
        <v>0.4895833333333333</v>
      </c>
      <c r="K33" s="4">
        <f t="shared" si="49"/>
        <v>0.8888888889</v>
      </c>
      <c r="L33" s="1">
        <v>2.0</v>
      </c>
      <c r="M33" s="1">
        <v>0.0</v>
      </c>
      <c r="N33" s="1">
        <v>10.0</v>
      </c>
      <c r="O33" s="1">
        <v>0.0</v>
      </c>
      <c r="P33" s="5">
        <v>0.7543369879083198</v>
      </c>
      <c r="Q33" s="10">
        <f t="shared" si="50"/>
        <v>2.053174603</v>
      </c>
      <c r="R33" s="1">
        <f>SUM('e18'!O10,'e17'!O10,'e16'!O10,'e15'!O10,'e14'!O10,'e13'!O10,'e12'!O10,'e11'!O10,'e10'!O10,'e9'!O10,'e8'!O10,'e7'!O10,'e6'!O10,'e5'!O10,'e4'!O10,'e3'!O10,'e2'!O10,'e1'!O10)</f>
        <v>24</v>
      </c>
      <c r="S33" s="1">
        <v>12.0</v>
      </c>
      <c r="T33" s="1">
        <f>SUM('e18'!P10,'e17'!P10,'e16'!P10,'e15'!P10,'e14'!P10,'e13'!P10,'e12'!P10,'e11'!P10,'e10'!P10,'e9'!P10,'e8'!P10,'e7'!P10,'e6'!P10,'e5'!P10,'e4'!P10,'e3'!P10,'e2'!P10,'e1'!P10)</f>
        <v>1</v>
      </c>
      <c r="U33" s="1">
        <f t="shared" si="51"/>
        <v>1</v>
      </c>
      <c r="V33" s="11">
        <v>0.0</v>
      </c>
      <c r="W33" s="11">
        <v>0.0</v>
      </c>
      <c r="X33" s="11">
        <v>2.0</v>
      </c>
      <c r="Y33" s="11">
        <v>0.0</v>
      </c>
      <c r="Z33" s="11">
        <v>2.0</v>
      </c>
      <c r="AA33" s="11">
        <v>0.0</v>
      </c>
      <c r="AC33" s="11">
        <v>5.0</v>
      </c>
      <c r="AD33" s="11">
        <v>1.0</v>
      </c>
      <c r="AE33" s="11">
        <v>8.0</v>
      </c>
      <c r="AF33" s="11">
        <v>3.0</v>
      </c>
      <c r="AG33" s="11">
        <v>13.0</v>
      </c>
      <c r="AH33" s="11">
        <v>4.0</v>
      </c>
      <c r="AI33" s="11">
        <v>0.46153846153846156</v>
      </c>
      <c r="AJ33" s="11">
        <v>0.0</v>
      </c>
      <c r="AK33" s="1">
        <v>4.0</v>
      </c>
      <c r="AL33" s="1">
        <v>4.0</v>
      </c>
    </row>
    <row r="34" ht="12.0" customHeight="1">
      <c r="A34" s="2" t="s">
        <v>40</v>
      </c>
      <c r="B34" s="4">
        <v>0.9666666666666667</v>
      </c>
      <c r="C34" s="4">
        <v>14.230952380952381</v>
      </c>
      <c r="D34" s="4">
        <v>0.06792705370587251</v>
      </c>
      <c r="E34" s="1">
        <v>3.0</v>
      </c>
      <c r="F34" s="1">
        <v>6.0</v>
      </c>
      <c r="G34" s="1">
        <v>3.0</v>
      </c>
      <c r="H34" s="1">
        <v>91.0</v>
      </c>
      <c r="I34" s="1">
        <v>11.0</v>
      </c>
      <c r="J34" s="4">
        <v>0.5424575424575425</v>
      </c>
      <c r="K34" s="4">
        <f t="shared" si="49"/>
        <v>2.181818182</v>
      </c>
      <c r="L34" s="1">
        <v>4.0</v>
      </c>
      <c r="M34" s="1">
        <v>0.0</v>
      </c>
      <c r="N34" s="1">
        <v>10.0</v>
      </c>
      <c r="O34" s="1">
        <v>0.0</v>
      </c>
      <c r="P34" s="5">
        <v>0.610384596163415</v>
      </c>
      <c r="Q34" s="10">
        <f t="shared" si="50"/>
        <v>3.148484848</v>
      </c>
      <c r="R34" s="1">
        <f>SUM('e18'!O11,'e17'!O11,'e16'!O11,'e15'!O11,'e14'!O11,'e13'!O11,'e12'!O11,'e11'!O11,'e10'!O11,'e9'!O11,'e8'!O11,'e7'!O11,'e6'!O11,'e5'!O11,'e4'!O11,'e3'!O11,'e2'!O11,'e1'!O11)</f>
        <v>38</v>
      </c>
      <c r="S34" s="1">
        <v>4.0</v>
      </c>
      <c r="T34" s="1">
        <f>SUM('e18'!P11,'e17'!P11,'e16'!P11,'e15'!P11,'e14'!P11,'e13'!P11,'e12'!P11,'e11'!P11,'e10'!P11,'e9'!P11,'e8'!P11,'e7'!P11,'e6'!P11,'e5'!P11,'e4'!P11,'e3'!P11,'e2'!P11,'e1'!P11)</f>
        <v>1</v>
      </c>
      <c r="U34" s="1">
        <f t="shared" si="51"/>
        <v>5</v>
      </c>
      <c r="V34" s="11">
        <v>2.5</v>
      </c>
      <c r="W34" s="11">
        <v>0.0</v>
      </c>
      <c r="X34" s="11">
        <v>9.0</v>
      </c>
      <c r="Y34" s="11">
        <v>0.0</v>
      </c>
      <c r="Z34" s="11">
        <v>11.5</v>
      </c>
      <c r="AA34" s="11">
        <v>0.0</v>
      </c>
      <c r="AC34" s="11">
        <v>5.0</v>
      </c>
      <c r="AD34" s="11">
        <v>3.0</v>
      </c>
      <c r="AE34" s="11">
        <v>9.0</v>
      </c>
      <c r="AF34" s="11">
        <v>2.0</v>
      </c>
      <c r="AG34" s="11">
        <v>14.0</v>
      </c>
      <c r="AH34" s="11">
        <v>5.0</v>
      </c>
      <c r="AI34" s="11">
        <v>0.42857142857142855</v>
      </c>
      <c r="AJ34" s="11">
        <v>0.0</v>
      </c>
      <c r="AK34" s="1">
        <v>2.0</v>
      </c>
      <c r="AL34" s="1">
        <v>2.0</v>
      </c>
    </row>
    <row r="35" ht="12.0" customHeight="1">
      <c r="A35" s="7" t="s">
        <v>41</v>
      </c>
      <c r="B35" s="4">
        <v>2.283333333333333</v>
      </c>
      <c r="C35" s="4">
        <v>11.230952380952381</v>
      </c>
      <c r="D35" s="4">
        <v>0.2033071867712529</v>
      </c>
      <c r="E35" s="1">
        <v>1.0</v>
      </c>
      <c r="F35" s="1">
        <v>5.0</v>
      </c>
      <c r="G35" s="1">
        <v>4.0</v>
      </c>
      <c r="H35" s="1">
        <v>82.0</v>
      </c>
      <c r="I35" s="1">
        <v>9.0</v>
      </c>
      <c r="J35" s="4">
        <v>0.5501355013550135</v>
      </c>
      <c r="K35" s="4">
        <f t="shared" si="49"/>
        <v>1.944444444</v>
      </c>
      <c r="L35" s="1">
        <v>4.0</v>
      </c>
      <c r="M35" s="1">
        <v>0.0</v>
      </c>
      <c r="N35" s="1">
        <v>10.0</v>
      </c>
      <c r="O35" s="1">
        <v>0.0</v>
      </c>
      <c r="P35" s="5">
        <v>0.7534426881262665</v>
      </c>
      <c r="Q35" s="10">
        <f t="shared" si="50"/>
        <v>4.227777778</v>
      </c>
      <c r="R35" s="1">
        <f>SUM('e18'!O12,'e17'!O12,'e16'!O12,'e15'!O12,'e14'!O12,'e13'!O12,'e12'!O12,'e11'!O12,'e10'!O12,'e9'!O12,'e8'!O12,'e7'!O12,'e6'!O12,'e5'!O12,'e4'!O12,'e3'!O12,'e2'!O12,'e1'!O12)</f>
        <v>35</v>
      </c>
      <c r="S35" s="1">
        <v>6.0</v>
      </c>
      <c r="T35" s="1">
        <f>SUM('e18'!P12,'e17'!P12,'e16'!P12,'e15'!P12,'e14'!P12,'e13'!P12,'e12'!P12,'e11'!P12,'e10'!P12,'e9'!P12,'e8'!P12,'e7'!P12,'e6'!P12,'e5'!P12,'e4'!P12,'e3'!P12,'e2'!P12,'e1'!P12)</f>
        <v>1</v>
      </c>
      <c r="U35" s="1">
        <f t="shared" si="51"/>
        <v>4</v>
      </c>
      <c r="V35" s="11">
        <v>1.5</v>
      </c>
      <c r="W35" s="11">
        <v>0.0</v>
      </c>
      <c r="X35" s="11">
        <v>7.0</v>
      </c>
      <c r="Y35" s="11">
        <v>1.0</v>
      </c>
      <c r="Z35" s="11">
        <v>8.5</v>
      </c>
      <c r="AA35" s="11">
        <v>1.0</v>
      </c>
      <c r="AC35" s="11">
        <v>5.0</v>
      </c>
      <c r="AD35" s="11">
        <v>2.0</v>
      </c>
      <c r="AE35" s="11">
        <v>9.0</v>
      </c>
      <c r="AF35" s="11">
        <v>3.0</v>
      </c>
      <c r="AG35" s="11">
        <v>14.0</v>
      </c>
      <c r="AH35" s="11">
        <v>5.0</v>
      </c>
      <c r="AI35" s="11">
        <v>0.5</v>
      </c>
      <c r="AJ35" s="11">
        <v>0.0</v>
      </c>
      <c r="AK35" s="1">
        <v>4.0</v>
      </c>
      <c r="AL35" s="1">
        <v>4.0</v>
      </c>
    </row>
    <row r="36" ht="12.0" customHeight="1">
      <c r="A36" s="2" t="s">
        <v>42</v>
      </c>
      <c r="B36" s="4">
        <v>1.5642857142857143</v>
      </c>
      <c r="C36" s="4">
        <v>9.730952380952381</v>
      </c>
      <c r="D36" s="4">
        <v>0.16075360900415953</v>
      </c>
      <c r="E36" s="1">
        <v>2.0</v>
      </c>
      <c r="F36" s="1">
        <v>3.0</v>
      </c>
      <c r="G36" s="1">
        <v>7.0</v>
      </c>
      <c r="H36" s="1">
        <v>69.0</v>
      </c>
      <c r="I36" s="1">
        <v>7.0</v>
      </c>
      <c r="J36" s="4">
        <v>0.4140786749482402</v>
      </c>
      <c r="K36" s="4">
        <f t="shared" si="49"/>
        <v>1.090909091</v>
      </c>
      <c r="L36" s="1">
        <v>3.0</v>
      </c>
      <c r="M36" s="1">
        <v>0.0</v>
      </c>
      <c r="N36" s="1">
        <v>10.0</v>
      </c>
      <c r="O36" s="1">
        <v>0.0</v>
      </c>
      <c r="P36" s="5">
        <v>0.5748322839523997</v>
      </c>
      <c r="Q36" s="10">
        <f t="shared" si="50"/>
        <v>2.655194805</v>
      </c>
      <c r="R36" s="1">
        <f>SUM('e18'!O13,'e17'!O13,'e16'!O13,'e15'!O13,'e14'!O13,'e13'!O13,'e12'!O13,'e11'!O13,'e10'!O13,'e9'!O13,'e8'!O13,'e7'!O13,'e6'!O13,'e5'!O13,'e4'!O13,'e3'!O13,'e2'!O13,'e1'!O13)</f>
        <v>32</v>
      </c>
      <c r="S36" s="1">
        <v>8.0</v>
      </c>
      <c r="T36" s="1">
        <f>SUM('e18'!P13,'e17'!P13,'e16'!P13,'e15'!P13,'e14'!P13,'e13'!P13,'e12'!P13,'e11'!P13,'e10'!P13,'e9'!P13,'e8'!P13,'e7'!P13,'e6'!P13,'e5'!P13,'e4'!P13,'e3'!P13,'e2'!P13,'e1'!P13)</f>
        <v>1</v>
      </c>
      <c r="U36" s="1">
        <f t="shared" si="51"/>
        <v>4</v>
      </c>
      <c r="V36" s="11">
        <v>2.0</v>
      </c>
      <c r="W36" s="11">
        <v>0.5</v>
      </c>
      <c r="X36" s="11">
        <v>5.0</v>
      </c>
      <c r="Y36" s="11">
        <v>0.0</v>
      </c>
      <c r="Z36" s="11">
        <v>7.0</v>
      </c>
      <c r="AA36" s="11">
        <v>0.5</v>
      </c>
      <c r="AC36" s="11">
        <v>5.0</v>
      </c>
      <c r="AD36" s="11">
        <v>1.0</v>
      </c>
      <c r="AE36" s="11">
        <v>9.0</v>
      </c>
      <c r="AF36" s="11">
        <v>3.0</v>
      </c>
      <c r="AG36" s="11">
        <v>14.0</v>
      </c>
      <c r="AH36" s="11">
        <v>4.0</v>
      </c>
      <c r="AI36" s="11">
        <v>0.39285714285714285</v>
      </c>
      <c r="AJ36" s="11">
        <v>0.0</v>
      </c>
      <c r="AK36" s="1">
        <v>3.0</v>
      </c>
      <c r="AL36" s="1">
        <v>3.0</v>
      </c>
    </row>
    <row r="37" ht="12.0" customHeight="1">
      <c r="A37" s="2" t="s">
        <v>43</v>
      </c>
      <c r="B37" s="4">
        <v>1.1726190476190474</v>
      </c>
      <c r="C37" s="4">
        <v>1.861904761904762</v>
      </c>
      <c r="D37" s="4">
        <v>0.6297953964194373</v>
      </c>
      <c r="E37" s="1">
        <v>0.0</v>
      </c>
      <c r="F37" s="1">
        <v>0.0</v>
      </c>
      <c r="G37" s="1">
        <v>6.0</v>
      </c>
      <c r="H37" s="1">
        <v>7.0</v>
      </c>
      <c r="I37" s="1">
        <v>1.0</v>
      </c>
      <c r="J37" s="4">
        <v>-0.8571428571428571</v>
      </c>
      <c r="K37" s="4">
        <f t="shared" si="49"/>
        <v>0</v>
      </c>
      <c r="L37" s="1">
        <v>0.0</v>
      </c>
      <c r="M37" s="1">
        <v>0.0</v>
      </c>
      <c r="N37" s="1">
        <v>10.0</v>
      </c>
      <c r="O37" s="1">
        <v>0.0</v>
      </c>
      <c r="P37" s="5">
        <v>-0.22734746072341983</v>
      </c>
      <c r="Q37" s="10">
        <f t="shared" si="50"/>
        <v>1.172619048</v>
      </c>
      <c r="R37" s="1">
        <f>SUM('e18'!O14,'e17'!O14,'e16'!O14,'e15'!O14,'e14'!O14,'e13'!O14,'e12'!O14,'e11'!O14,'e10'!O14,'e9'!O14,'e8'!O14,'e7'!O14,'e6'!O14,'e5'!O14,'e4'!O14,'e3'!O14,'e2'!O14,'e1'!O14)</f>
        <v>16</v>
      </c>
      <c r="S37" s="1">
        <v>15.0</v>
      </c>
      <c r="T37" s="1">
        <f>SUM('e18'!P14,'e17'!P14,'e16'!P14,'e15'!P14,'e14'!P14,'e13'!P14,'e12'!P14,'e11'!P14,'e10'!P14,'e9'!P14,'e8'!P14,'e7'!P14,'e6'!P14,'e5'!P14,'e4'!P14,'e3'!P14,'e2'!P14,'e1'!P14)</f>
        <v>1</v>
      </c>
      <c r="U37" s="1">
        <f t="shared" si="51"/>
        <v>1</v>
      </c>
      <c r="V37" s="11">
        <v>0.0</v>
      </c>
      <c r="W37" s="11">
        <v>0.0</v>
      </c>
      <c r="X37" s="11">
        <v>0.0</v>
      </c>
      <c r="Y37" s="11">
        <v>0.0</v>
      </c>
      <c r="Z37" s="11">
        <v>0.0</v>
      </c>
      <c r="AA37" s="11">
        <v>0.0</v>
      </c>
      <c r="AC37" s="11">
        <v>3.0</v>
      </c>
      <c r="AD37" s="11">
        <v>2.0</v>
      </c>
      <c r="AE37" s="11">
        <v>7.0</v>
      </c>
      <c r="AF37" s="11">
        <v>3.0</v>
      </c>
      <c r="AG37" s="11">
        <v>10.0</v>
      </c>
      <c r="AH37" s="11">
        <v>5.0</v>
      </c>
      <c r="AI37" s="11">
        <v>0.65</v>
      </c>
      <c r="AJ37" s="11">
        <v>0.0</v>
      </c>
      <c r="AK37" s="1">
        <v>3.0</v>
      </c>
      <c r="AL37" s="1">
        <v>3.0</v>
      </c>
    </row>
    <row r="38" ht="12.0" customHeight="1">
      <c r="A38" s="2" t="s">
        <v>44</v>
      </c>
      <c r="B38" s="4">
        <v>0.23809523809523808</v>
      </c>
      <c r="C38" s="4">
        <v>0.6761904761904761</v>
      </c>
      <c r="D38" s="4">
        <v>0.35211267605633806</v>
      </c>
      <c r="E38" s="1">
        <v>1.0</v>
      </c>
      <c r="F38" s="1">
        <v>0.0</v>
      </c>
      <c r="G38" s="1">
        <v>3.0</v>
      </c>
      <c r="H38" s="1">
        <v>5.0</v>
      </c>
      <c r="I38" s="1">
        <v>1.0</v>
      </c>
      <c r="J38" s="4">
        <v>-0.6</v>
      </c>
      <c r="K38" s="4">
        <f t="shared" si="49"/>
        <v>0</v>
      </c>
      <c r="L38" s="1">
        <v>1.0</v>
      </c>
      <c r="M38" s="1">
        <v>0.0</v>
      </c>
      <c r="N38" s="1">
        <v>10.0</v>
      </c>
      <c r="O38" s="1">
        <v>0.0</v>
      </c>
      <c r="P38" s="5">
        <v>-0.24788732394366192</v>
      </c>
      <c r="Q38" s="10">
        <f t="shared" si="50"/>
        <v>0.2380952381</v>
      </c>
      <c r="R38" s="1">
        <f>SUM('e18'!O15,'e17'!O15,'e16'!O15,'e15'!O15,'e14'!O15,'e13'!O15,'e12'!O15,'e11'!O15,'e10'!O15,'e9'!O15,'e8'!O15,'e7'!O15,'e6'!O15,'e5'!O15,'e4'!O15,'e3'!O15,'e2'!O15,'e1'!O15)</f>
        <v>9</v>
      </c>
      <c r="S38" s="1">
        <v>18.0</v>
      </c>
      <c r="T38" s="1">
        <f>SUM('e18'!P15,'e17'!P15,'e16'!P15,'e15'!P15,'e14'!P15,'e13'!P15,'e12'!P15,'e11'!P15,'e10'!P15,'e9'!P15,'e8'!P15,'e7'!P15,'e6'!P15,'e5'!P15,'e4'!P15,'e3'!P15,'e2'!P15,'e1'!P15)</f>
        <v>0</v>
      </c>
      <c r="U38" s="1">
        <f t="shared" si="51"/>
        <v>1</v>
      </c>
      <c r="V38" s="11">
        <v>0.0</v>
      </c>
      <c r="W38" s="11">
        <v>0.0</v>
      </c>
      <c r="X38" s="11">
        <v>0.0</v>
      </c>
      <c r="Y38" s="11">
        <v>0.0</v>
      </c>
      <c r="Z38" s="11">
        <v>0.0</v>
      </c>
      <c r="AA38" s="11">
        <v>0.0</v>
      </c>
      <c r="AC38" s="11">
        <v>0.0</v>
      </c>
      <c r="AD38" s="11">
        <v>0.0</v>
      </c>
      <c r="AE38" s="11">
        <v>4.0</v>
      </c>
      <c r="AF38" s="11">
        <v>1.0</v>
      </c>
      <c r="AG38" s="11">
        <v>4.0</v>
      </c>
      <c r="AH38" s="11">
        <v>1.0</v>
      </c>
      <c r="AI38" s="11">
        <v>0.375</v>
      </c>
      <c r="AJ38" s="11">
        <v>0.0</v>
      </c>
      <c r="AK38" s="1">
        <v>1.0</v>
      </c>
      <c r="AL38" s="1">
        <v>1.0</v>
      </c>
    </row>
    <row r="39" ht="12.0" customHeight="1">
      <c r="A39" s="8" t="s">
        <v>45</v>
      </c>
      <c r="B39" s="4">
        <v>0.0</v>
      </c>
      <c r="C39" s="4">
        <v>0.14285714285714285</v>
      </c>
      <c r="D39" s="4">
        <v>0.0</v>
      </c>
      <c r="E39" s="1">
        <v>0.0</v>
      </c>
      <c r="F39" s="1">
        <v>0.0</v>
      </c>
      <c r="G39" s="1">
        <v>5.0</v>
      </c>
      <c r="H39" s="1">
        <v>7.0</v>
      </c>
      <c r="I39" s="1">
        <v>1.0</v>
      </c>
      <c r="J39" s="4">
        <v>-0.7142857142857143</v>
      </c>
      <c r="K39" s="4">
        <f t="shared" si="49"/>
        <v>0</v>
      </c>
      <c r="L39" s="1">
        <v>0.0</v>
      </c>
      <c r="M39" s="1">
        <v>0.0</v>
      </c>
      <c r="N39" s="1">
        <v>10.0</v>
      </c>
      <c r="O39" s="1">
        <v>0.0</v>
      </c>
      <c r="P39" s="5">
        <v>-0.7142857142857143</v>
      </c>
      <c r="Q39" s="10">
        <f t="shared" si="50"/>
        <v>0</v>
      </c>
      <c r="R39" s="1">
        <f>SUM('e18'!O16,'e17'!O16,'e16'!O16,'e15'!O16,'e14'!O16,'e13'!O16,'e12'!O16,'e11'!O16,'e10'!O16,'e9'!O16,'e8'!O16,'e7'!O16,'e6'!O16,'e5'!O16,'e4'!O16,'e3'!O16,'e2'!O16,'e1'!O16)</f>
        <v>3</v>
      </c>
      <c r="S39" s="1">
        <v>21.0</v>
      </c>
      <c r="T39" s="1">
        <f>SUM('e18'!P16,'e17'!P16,'e16'!P16,'e15'!P16,'e14'!P16,'e13'!P16,'e12'!P16,'e11'!P16,'e10'!P16,'e9'!P16,'e8'!P16,'e7'!P16,'e6'!P16,'e5'!P16,'e4'!P16,'e3'!P16,'e2'!P16,'e1'!P16)</f>
        <v>0</v>
      </c>
      <c r="U39" s="1">
        <f t="shared" si="51"/>
        <v>1</v>
      </c>
      <c r="V39" s="11">
        <v>0.0</v>
      </c>
      <c r="W39" s="11">
        <v>0.0</v>
      </c>
      <c r="X39" s="11">
        <v>0.0</v>
      </c>
      <c r="Y39" s="11">
        <v>0.0</v>
      </c>
      <c r="Z39" s="11">
        <v>0.0</v>
      </c>
      <c r="AA39" s="11">
        <v>0.0</v>
      </c>
      <c r="AC39" s="11">
        <v>0.0</v>
      </c>
      <c r="AD39" s="11">
        <v>0.0</v>
      </c>
      <c r="AE39" s="11">
        <v>1.0</v>
      </c>
      <c r="AF39" s="11">
        <v>0.0</v>
      </c>
      <c r="AG39" s="11">
        <v>1.0</v>
      </c>
      <c r="AH39" s="11">
        <v>0.0</v>
      </c>
      <c r="AI39" s="11">
        <v>0.0</v>
      </c>
      <c r="AJ39" s="11">
        <v>0.0</v>
      </c>
      <c r="AK39" s="1">
        <v>0.0</v>
      </c>
      <c r="AL39" s="1">
        <v>0.0</v>
      </c>
    </row>
    <row r="40" ht="12.0" customHeight="1">
      <c r="A40" s="8" t="s">
        <v>46</v>
      </c>
      <c r="B40" s="4">
        <v>0.5261904761904761</v>
      </c>
      <c r="C40" s="4">
        <v>2.314285714285714</v>
      </c>
      <c r="D40" s="4">
        <v>0.2273662551440329</v>
      </c>
      <c r="E40" s="1">
        <v>2.0</v>
      </c>
      <c r="F40" s="1">
        <v>2.0</v>
      </c>
      <c r="G40" s="1">
        <v>5.0</v>
      </c>
      <c r="H40" s="1">
        <v>19.0</v>
      </c>
      <c r="I40" s="1">
        <v>3.0</v>
      </c>
      <c r="J40" s="4">
        <v>0.5789473684210527</v>
      </c>
      <c r="K40" s="4">
        <f t="shared" si="49"/>
        <v>2.074074074</v>
      </c>
      <c r="L40" s="1">
        <v>1.0</v>
      </c>
      <c r="M40" s="1">
        <v>0.0</v>
      </c>
      <c r="N40" s="1">
        <v>10.0</v>
      </c>
      <c r="O40" s="1">
        <v>0.0</v>
      </c>
      <c r="P40" s="5">
        <v>0.8063136235650856</v>
      </c>
      <c r="Q40" s="10">
        <f t="shared" si="50"/>
        <v>2.60026455</v>
      </c>
      <c r="R40" s="1">
        <f>SUM('e18'!O17,'e17'!O17,'e16'!O17,'e15'!O17,'e14'!O17,'e13'!O17,'e12'!O17,'e11'!O17,'e10'!O17,'e9'!O17,'e8'!O17,'e7'!O17,'e6'!O17,'e5'!O17,'e4'!O17,'e3'!O17,'e2'!O17,'e1'!O17)</f>
        <v>19</v>
      </c>
      <c r="S40" s="1">
        <v>14.0</v>
      </c>
      <c r="T40" s="1">
        <f>SUM('e18'!P17,'e17'!P17,'e16'!P17,'e15'!P17,'e14'!P17,'e13'!P17,'e12'!P17,'e11'!P17,'e10'!P17,'e9'!P17,'e8'!P17,'e7'!P17,'e6'!P17,'e5'!P17,'e4'!P17,'e3'!P17,'e2'!P17,'e1'!P17)</f>
        <v>1</v>
      </c>
      <c r="U40" s="1">
        <f t="shared" si="51"/>
        <v>1</v>
      </c>
      <c r="V40" s="11">
        <v>0.0</v>
      </c>
      <c r="W40" s="11">
        <v>0.0</v>
      </c>
      <c r="X40" s="11">
        <v>0.0</v>
      </c>
      <c r="Y40" s="11">
        <v>0.0</v>
      </c>
      <c r="Z40" s="11">
        <v>0.0</v>
      </c>
      <c r="AA40" s="11">
        <v>0.0</v>
      </c>
      <c r="AC40" s="11">
        <v>5.0</v>
      </c>
      <c r="AD40" s="11">
        <v>0.0</v>
      </c>
      <c r="AE40" s="11">
        <v>8.0</v>
      </c>
      <c r="AF40" s="11">
        <v>2.0</v>
      </c>
      <c r="AG40" s="11">
        <v>13.0</v>
      </c>
      <c r="AH40" s="11">
        <v>2.0</v>
      </c>
      <c r="AI40" s="11">
        <v>0.23076923076923078</v>
      </c>
      <c r="AJ40" s="11">
        <v>0.0</v>
      </c>
      <c r="AK40" s="1">
        <v>2.0</v>
      </c>
      <c r="AL40" s="1">
        <v>2.0</v>
      </c>
    </row>
    <row r="41" ht="12.0" customHeight="1">
      <c r="A41" s="8" t="s">
        <v>47</v>
      </c>
      <c r="B41" s="4">
        <v>2.53452380952381</v>
      </c>
      <c r="C41" s="4">
        <v>14.564285714285713</v>
      </c>
      <c r="D41" s="4">
        <v>0.17402321399378784</v>
      </c>
      <c r="E41" s="1">
        <v>1.0</v>
      </c>
      <c r="F41" s="1">
        <v>13.0</v>
      </c>
      <c r="G41" s="1">
        <v>3.0</v>
      </c>
      <c r="H41" s="1">
        <v>103.0</v>
      </c>
      <c r="I41" s="1">
        <v>13.0</v>
      </c>
      <c r="J41" s="4">
        <v>0.9977595220313666</v>
      </c>
      <c r="K41" s="4">
        <f t="shared" si="49"/>
        <v>4</v>
      </c>
      <c r="L41" s="1">
        <v>5.0</v>
      </c>
      <c r="M41" s="1">
        <v>4.0</v>
      </c>
      <c r="N41" s="1">
        <v>10.0</v>
      </c>
      <c r="O41" s="1">
        <v>0.4</v>
      </c>
      <c r="P41" s="5">
        <v>1.5717827360251544</v>
      </c>
      <c r="Q41" s="10">
        <f t="shared" si="50"/>
        <v>8.93452381</v>
      </c>
      <c r="R41" s="1">
        <f>SUM('e18'!O18,'e17'!O18,'e16'!O18,'e15'!O18,'e14'!O18,'e13'!O18,'e12'!O18,'e11'!O18,'e10'!O18,'e9'!O18,'e8'!O18,'e7'!O18,'e6'!O18,'e5'!O18,'e4'!O18,'e3'!O18,'e2'!O18,'e1'!O18)</f>
        <v>39</v>
      </c>
      <c r="S41" s="1">
        <v>2.0</v>
      </c>
      <c r="T41" s="1">
        <f>SUM('e18'!P18,'e17'!P18,'e16'!P18,'e15'!P18,'e14'!P18,'e13'!P18,'e12'!P18,'e11'!P18,'e10'!P18,'e9'!P18,'e8'!P18,'e7'!P18,'e6'!P18,'e5'!P18,'e4'!P18,'e3'!P18,'e2'!P18,'e1'!P18)</f>
        <v>3</v>
      </c>
      <c r="U41" s="1">
        <f t="shared" si="51"/>
        <v>0</v>
      </c>
      <c r="V41" s="11">
        <v>2.5</v>
      </c>
      <c r="W41" s="11">
        <v>0.5</v>
      </c>
      <c r="X41" s="11">
        <v>9.5</v>
      </c>
      <c r="Y41" s="11">
        <v>1.0</v>
      </c>
      <c r="Z41" s="11">
        <v>12.0</v>
      </c>
      <c r="AA41" s="11">
        <v>1.5</v>
      </c>
      <c r="AC41" s="11">
        <v>6.0</v>
      </c>
      <c r="AD41" s="11">
        <v>1.0</v>
      </c>
      <c r="AE41" s="11">
        <v>8.0</v>
      </c>
      <c r="AF41" s="11">
        <v>4.0</v>
      </c>
      <c r="AG41" s="11">
        <v>14.0</v>
      </c>
      <c r="AH41" s="11">
        <v>5.0</v>
      </c>
      <c r="AI41" s="11">
        <v>0.39285714285714285</v>
      </c>
      <c r="AJ41" s="11">
        <v>0.0</v>
      </c>
      <c r="AK41" s="1">
        <v>1.0</v>
      </c>
      <c r="AL41" s="1">
        <v>1.0</v>
      </c>
    </row>
    <row r="42" ht="12.0" customHeight="1">
      <c r="A42" s="8" t="s">
        <v>48</v>
      </c>
      <c r="B42" s="4">
        <v>0.0</v>
      </c>
      <c r="C42" s="4">
        <v>0.47619047619047616</v>
      </c>
      <c r="D42" s="4">
        <v>0.0</v>
      </c>
      <c r="E42" s="1">
        <v>0.0</v>
      </c>
      <c r="F42" s="1">
        <v>0.0</v>
      </c>
      <c r="G42" s="1">
        <v>4.0</v>
      </c>
      <c r="H42" s="1">
        <v>12.0</v>
      </c>
      <c r="I42" s="1">
        <v>2.0</v>
      </c>
      <c r="J42" s="4">
        <v>-0.16666666666666666</v>
      </c>
      <c r="K42" s="4">
        <f t="shared" si="49"/>
        <v>0</v>
      </c>
      <c r="L42" s="1">
        <v>1.0</v>
      </c>
      <c r="M42" s="1">
        <v>0.0</v>
      </c>
      <c r="N42" s="1">
        <v>10.0</v>
      </c>
      <c r="O42" s="1">
        <v>0.0</v>
      </c>
      <c r="P42" s="5">
        <v>-0.16666666666666666</v>
      </c>
      <c r="Q42" s="10">
        <f t="shared" si="50"/>
        <v>0</v>
      </c>
      <c r="R42" s="1">
        <f>SUM('e18'!O19,'e17'!O19,'e16'!O19,'e15'!O19,'e14'!O19,'e13'!O19,'e12'!O19,'e11'!O19,'e10'!O19,'e9'!O19,'e8'!O19,'e7'!O19,'e6'!O19,'e5'!O19,'e4'!O19,'e3'!O19,'e2'!O19,'e1'!O19)</f>
        <v>5</v>
      </c>
      <c r="S42" s="1">
        <v>20.0</v>
      </c>
      <c r="T42" s="1">
        <f>SUM('e18'!P19,'e17'!P19,'e16'!P19,'e15'!P19,'e14'!P19,'e13'!P19,'e12'!P19,'e11'!P19,'e10'!P19,'e9'!P19,'e8'!P19,'e7'!P19,'e6'!P19,'e5'!P19,'e4'!P19,'e3'!P19,'e2'!P19,'e1'!P19)</f>
        <v>1</v>
      </c>
      <c r="U42" s="1">
        <f t="shared" si="51"/>
        <v>2</v>
      </c>
      <c r="V42" s="11">
        <v>0.0</v>
      </c>
      <c r="W42" s="11">
        <v>0.0</v>
      </c>
      <c r="X42" s="11">
        <v>0.0</v>
      </c>
      <c r="Y42" s="11">
        <v>0.0</v>
      </c>
      <c r="Z42" s="11">
        <v>0.0</v>
      </c>
      <c r="AA42" s="11">
        <v>0.0</v>
      </c>
      <c r="AC42" s="11">
        <v>1.0</v>
      </c>
      <c r="AD42" s="11">
        <v>0.0</v>
      </c>
      <c r="AE42" s="11">
        <v>2.0</v>
      </c>
      <c r="AF42" s="11">
        <v>0.0</v>
      </c>
      <c r="AG42" s="11">
        <v>3.0</v>
      </c>
      <c r="AH42" s="11">
        <v>0.0</v>
      </c>
      <c r="AI42" s="11">
        <v>0.0</v>
      </c>
      <c r="AJ42" s="11">
        <v>0.0</v>
      </c>
      <c r="AK42" s="1">
        <v>0.0</v>
      </c>
      <c r="AL42" s="1">
        <v>0.0</v>
      </c>
    </row>
    <row r="43" ht="12.0" customHeight="1">
      <c r="A43" s="8" t="s">
        <v>49</v>
      </c>
      <c r="B43" s="4">
        <v>7.495238095238095</v>
      </c>
      <c r="C43" s="4">
        <v>14.397619047619047</v>
      </c>
      <c r="D43" s="4">
        <v>0.520588721680172</v>
      </c>
      <c r="E43" s="1">
        <v>2.0</v>
      </c>
      <c r="F43" s="1">
        <v>11.0</v>
      </c>
      <c r="G43" s="1">
        <v>3.0</v>
      </c>
      <c r="H43" s="1">
        <v>103.0</v>
      </c>
      <c r="I43" s="1">
        <v>12.0</v>
      </c>
      <c r="J43" s="4">
        <v>0.9142394822006472</v>
      </c>
      <c r="K43" s="4">
        <f t="shared" si="49"/>
        <v>3.666666667</v>
      </c>
      <c r="L43" s="1">
        <v>4.0</v>
      </c>
      <c r="M43" s="1">
        <v>6.0</v>
      </c>
      <c r="N43" s="1">
        <v>10.0</v>
      </c>
      <c r="O43" s="1">
        <v>0.6</v>
      </c>
      <c r="P43" s="5">
        <v>2.0348282038808194</v>
      </c>
      <c r="Q43" s="10">
        <f t="shared" si="50"/>
        <v>14.76190476</v>
      </c>
      <c r="R43" s="1">
        <f>SUM('e18'!O20,'e17'!O20,'e16'!O20,'e15'!O20,'e14'!O20,'e13'!O20,'e12'!O20,'e11'!O20,'e10'!O20,'e9'!O20,'e8'!O20,'e7'!O20,'e6'!O20,'e5'!O20,'e4'!O20,'e3'!O20,'e2'!O20,'e1'!O20)</f>
        <v>39</v>
      </c>
      <c r="S43" s="1">
        <v>1.0</v>
      </c>
      <c r="T43" s="1">
        <f>SUM('e18'!P20,'e17'!P20,'e16'!P20,'e15'!P20,'e14'!P20,'e13'!P20,'e12'!P20,'e11'!P20,'e10'!P20,'e9'!P20,'e8'!P20,'e7'!P20,'e6'!P20,'e5'!P20,'e4'!P20,'e3'!P20,'e2'!P20,'e1'!P20)</f>
        <v>2</v>
      </c>
      <c r="U43" s="1">
        <f t="shared" si="51"/>
        <v>1</v>
      </c>
      <c r="V43" s="11">
        <v>2.5</v>
      </c>
      <c r="W43" s="11">
        <v>1.5</v>
      </c>
      <c r="X43" s="11">
        <v>9.0</v>
      </c>
      <c r="Y43" s="11">
        <v>5.0</v>
      </c>
      <c r="Z43" s="11">
        <v>11.5</v>
      </c>
      <c r="AA43" s="11">
        <v>6.5</v>
      </c>
      <c r="AC43" s="11">
        <v>6.0</v>
      </c>
      <c r="AD43" s="11">
        <v>2.0</v>
      </c>
      <c r="AE43" s="11">
        <v>9.0</v>
      </c>
      <c r="AF43" s="11">
        <v>4.0</v>
      </c>
      <c r="AG43" s="11">
        <v>15.0</v>
      </c>
      <c r="AH43" s="11">
        <v>6.0</v>
      </c>
      <c r="AI43" s="11">
        <v>0.4</v>
      </c>
      <c r="AJ43" s="11">
        <v>0.0</v>
      </c>
      <c r="AK43" s="1">
        <v>0.0</v>
      </c>
      <c r="AL43" s="1">
        <v>0.0</v>
      </c>
    </row>
    <row r="44" ht="12.0" customHeight="1">
      <c r="A44" s="8" t="s">
        <v>50</v>
      </c>
      <c r="B44" s="4">
        <v>0.9785714285714285</v>
      </c>
      <c r="C44" s="4">
        <v>4.897619047619047</v>
      </c>
      <c r="D44" s="4">
        <v>0.19980554205153137</v>
      </c>
      <c r="E44" s="1">
        <v>1.0</v>
      </c>
      <c r="F44" s="1">
        <v>7.0</v>
      </c>
      <c r="G44" s="1">
        <v>9.0</v>
      </c>
      <c r="H44" s="1">
        <v>64.0</v>
      </c>
      <c r="I44" s="1">
        <v>8.0</v>
      </c>
      <c r="J44" s="4">
        <v>0.857421875</v>
      </c>
      <c r="K44" s="4">
        <f t="shared" si="49"/>
        <v>1.884615385</v>
      </c>
      <c r="L44" s="1">
        <v>6.0</v>
      </c>
      <c r="M44" s="1">
        <v>0.0</v>
      </c>
      <c r="N44" s="1">
        <v>10.0</v>
      </c>
      <c r="O44" s="1">
        <v>0.0</v>
      </c>
      <c r="P44" s="5">
        <v>1.0572274170515314</v>
      </c>
      <c r="Q44" s="10">
        <f t="shared" si="50"/>
        <v>2.863186813</v>
      </c>
      <c r="R44" s="1">
        <f>SUM('e18'!O21,'e17'!O21,'e16'!O21,'e15'!O21,'e14'!O21,'e13'!O21,'e12'!O21,'e11'!O21,'e10'!O21,'e9'!O21,'e8'!O21,'e7'!O21,'e6'!O21,'e5'!O21,'e4'!O21,'e3'!O21,'e2'!O21,'e1'!O21)</f>
        <v>26</v>
      </c>
      <c r="S44" s="1">
        <v>11.0</v>
      </c>
      <c r="T44" s="1">
        <f>SUM('e18'!P21,'e17'!P21,'e16'!P21,'e15'!P21,'e14'!P21,'e13'!P21,'e12'!P21,'e11'!P21,'e10'!P21,'e9'!P21,'e8'!P21,'e7'!P21,'e6'!P21,'e5'!P21,'e4'!P21,'e3'!P21,'e2'!P21,'e1'!P21)</f>
        <v>1</v>
      </c>
      <c r="U44" s="1">
        <f t="shared" si="51"/>
        <v>1</v>
      </c>
      <c r="V44" s="11">
        <v>0.0</v>
      </c>
      <c r="W44" s="11">
        <v>0.0</v>
      </c>
      <c r="X44" s="11">
        <v>2.0</v>
      </c>
      <c r="Y44" s="11">
        <v>0.0</v>
      </c>
      <c r="Z44" s="11">
        <v>2.0</v>
      </c>
      <c r="AA44" s="11">
        <v>0.0</v>
      </c>
      <c r="AC44" s="11">
        <v>6.0</v>
      </c>
      <c r="AD44" s="11">
        <v>3.0</v>
      </c>
      <c r="AE44" s="11">
        <v>9.0</v>
      </c>
      <c r="AF44" s="11">
        <v>2.0</v>
      </c>
      <c r="AG44" s="11">
        <v>15.0</v>
      </c>
      <c r="AH44" s="11">
        <v>5.0</v>
      </c>
      <c r="AI44" s="11">
        <v>0.36666666666666664</v>
      </c>
      <c r="AJ44" s="11">
        <v>1.0</v>
      </c>
      <c r="AK44" s="1">
        <v>0.0</v>
      </c>
      <c r="AL44" s="1">
        <v>1.0</v>
      </c>
    </row>
    <row r="45" ht="12.0" customHeight="1">
      <c r="A45" s="8" t="s">
        <v>51</v>
      </c>
      <c r="B45" s="4">
        <v>2.319047619047619</v>
      </c>
      <c r="C45" s="4">
        <v>13.61190476190476</v>
      </c>
      <c r="D45" s="4">
        <v>0.17036907468952248</v>
      </c>
      <c r="E45" s="1">
        <v>1.0</v>
      </c>
      <c r="F45" s="1">
        <v>9.0</v>
      </c>
      <c r="G45" s="1">
        <v>8.0</v>
      </c>
      <c r="H45" s="1">
        <v>79.0</v>
      </c>
      <c r="I45" s="1">
        <v>10.0</v>
      </c>
      <c r="J45" s="4">
        <v>0.889873417721519</v>
      </c>
      <c r="K45" s="4">
        <f t="shared" si="49"/>
        <v>2.1</v>
      </c>
      <c r="L45" s="1">
        <v>4.0</v>
      </c>
      <c r="M45" s="1">
        <v>0.0</v>
      </c>
      <c r="N45" s="1">
        <v>10.0</v>
      </c>
      <c r="O45" s="1">
        <v>0.0</v>
      </c>
      <c r="P45" s="5">
        <v>1.0602424924110414</v>
      </c>
      <c r="Q45" s="10">
        <f t="shared" si="50"/>
        <v>4.419047619</v>
      </c>
      <c r="R45" s="1">
        <f>SUM('e18'!O22,'e17'!O22,'e16'!O22,'e15'!O22,'e14'!O22,'e13'!O22,'e12'!O22,'e11'!O22,'e10'!O22,'e9'!O22,'e8'!O22,'e7'!O22,'e6'!O22,'e5'!O22,'e4'!O22,'e3'!O22,'e2'!O22,'e1'!O22)</f>
        <v>37</v>
      </c>
      <c r="S45" s="1">
        <v>5.0</v>
      </c>
      <c r="T45" s="1">
        <f>SUM('e18'!P22,'e17'!P22,'e16'!P22,'e15'!P22,'e14'!P22,'e13'!P22,'e12'!P22,'e11'!P22,'e10'!P22,'e9'!P22,'e8'!P22,'e7'!P22,'e6'!P22,'e5'!P22,'e4'!P22,'e3'!P22,'e2'!P22,'e1'!P22)</f>
        <v>5</v>
      </c>
      <c r="U45" s="1">
        <f t="shared" si="51"/>
        <v>1</v>
      </c>
      <c r="V45" s="11">
        <v>3.0</v>
      </c>
      <c r="W45" s="11">
        <v>0.5</v>
      </c>
      <c r="X45" s="11">
        <v>8.0</v>
      </c>
      <c r="Y45" s="11">
        <v>1.0</v>
      </c>
      <c r="Z45" s="11">
        <v>11.0</v>
      </c>
      <c r="AA45" s="11">
        <v>1.5</v>
      </c>
      <c r="AC45" s="11">
        <v>5.0</v>
      </c>
      <c r="AD45" s="11">
        <v>1.0</v>
      </c>
      <c r="AE45" s="11">
        <v>8.0</v>
      </c>
      <c r="AF45" s="11">
        <v>3.0</v>
      </c>
      <c r="AG45" s="11">
        <v>13.0</v>
      </c>
      <c r="AH45" s="11">
        <v>4.0</v>
      </c>
      <c r="AI45" s="11">
        <v>0.34615384615384615</v>
      </c>
      <c r="AJ45" s="11">
        <v>0.0</v>
      </c>
      <c r="AK45" s="1">
        <v>1.0</v>
      </c>
      <c r="AL45" s="1">
        <v>1.0</v>
      </c>
    </row>
    <row r="46" ht="12.0" customHeight="1"/>
    <row r="47" ht="12.0"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row>
    <row r="48" ht="12.0" customHeight="1"/>
    <row r="49" ht="12.0" customHeight="1">
      <c r="A49" s="13" t="s">
        <v>59</v>
      </c>
      <c r="B49" s="1"/>
      <c r="C49" s="1"/>
      <c r="D49" s="1"/>
      <c r="E49" s="1"/>
      <c r="F49" s="1"/>
      <c r="G49" s="1"/>
      <c r="H49" s="1"/>
      <c r="I49" s="1"/>
      <c r="J49" s="1"/>
      <c r="K49" s="1"/>
      <c r="L49" s="14"/>
      <c r="M49" s="1"/>
      <c r="N49" s="1"/>
      <c r="O49" s="1"/>
    </row>
    <row r="50" ht="16.5" customHeight="1">
      <c r="A50" s="1"/>
      <c r="B50" s="1" t="s">
        <v>1</v>
      </c>
      <c r="C50" s="1" t="s">
        <v>2</v>
      </c>
      <c r="D50" s="1" t="s">
        <v>3</v>
      </c>
      <c r="E50" s="1" t="s">
        <v>4</v>
      </c>
      <c r="F50" s="1" t="s">
        <v>5</v>
      </c>
      <c r="G50" s="1" t="s">
        <v>6</v>
      </c>
      <c r="H50" s="1" t="s">
        <v>7</v>
      </c>
      <c r="I50" s="1" t="s">
        <v>8</v>
      </c>
      <c r="J50" s="1" t="s">
        <v>9</v>
      </c>
      <c r="K50" s="1" t="s">
        <v>53</v>
      </c>
      <c r="L50" s="1" t="s">
        <v>10</v>
      </c>
      <c r="M50" s="1" t="s">
        <v>11</v>
      </c>
      <c r="N50" s="1" t="s">
        <v>12</v>
      </c>
      <c r="O50" s="1" t="s">
        <v>13</v>
      </c>
      <c r="P50" s="2" t="s">
        <v>14</v>
      </c>
      <c r="Q50" s="9" t="s">
        <v>54</v>
      </c>
      <c r="R50" s="1" t="s">
        <v>55</v>
      </c>
      <c r="S50" s="1" t="s">
        <v>56</v>
      </c>
      <c r="T50" s="1" t="s">
        <v>57</v>
      </c>
      <c r="U50" s="1" t="s">
        <v>58</v>
      </c>
      <c r="V50" s="1" t="s">
        <v>15</v>
      </c>
      <c r="W50" s="1" t="s">
        <v>16</v>
      </c>
      <c r="X50" s="1" t="s">
        <v>17</v>
      </c>
      <c r="Y50" s="1" t="s">
        <v>18</v>
      </c>
      <c r="Z50" s="1" t="s">
        <v>19</v>
      </c>
      <c r="AA50" s="1" t="s">
        <v>20</v>
      </c>
      <c r="AB50" s="1"/>
      <c r="AC50" s="1" t="s">
        <v>21</v>
      </c>
      <c r="AD50" s="1" t="s">
        <v>22</v>
      </c>
      <c r="AE50" s="1" t="s">
        <v>23</v>
      </c>
      <c r="AF50" s="1" t="s">
        <v>24</v>
      </c>
      <c r="AG50" s="1" t="s">
        <v>25</v>
      </c>
      <c r="AH50" s="1" t="s">
        <v>26</v>
      </c>
      <c r="AI50" s="1" t="s">
        <v>27</v>
      </c>
      <c r="AJ50" s="1" t="s">
        <v>28</v>
      </c>
      <c r="AK50" s="1" t="s">
        <v>29</v>
      </c>
      <c r="AL50" s="1" t="s">
        <v>30</v>
      </c>
    </row>
    <row r="51" ht="12.0" customHeight="1">
      <c r="A51" s="8" t="s">
        <v>49</v>
      </c>
      <c r="B51" s="4">
        <v>7.495238095238095</v>
      </c>
      <c r="C51" s="4">
        <v>14.397619047619047</v>
      </c>
      <c r="D51" s="4">
        <v>0.520588721680172</v>
      </c>
      <c r="E51" s="1">
        <v>2.0</v>
      </c>
      <c r="F51" s="1">
        <v>11.0</v>
      </c>
      <c r="G51" s="1">
        <v>3.0</v>
      </c>
      <c r="H51" s="1">
        <v>103.0</v>
      </c>
      <c r="I51" s="1">
        <v>12.0</v>
      </c>
      <c r="J51" s="4">
        <v>0.9142394822006472</v>
      </c>
      <c r="K51" s="4">
        <v>3.6666666666666665</v>
      </c>
      <c r="L51" s="1">
        <v>4.0</v>
      </c>
      <c r="M51" s="1">
        <v>6.0</v>
      </c>
      <c r="N51" s="1">
        <v>10.0</v>
      </c>
      <c r="O51" s="1">
        <v>0.6</v>
      </c>
      <c r="P51" s="5">
        <v>2.0348282038808194</v>
      </c>
      <c r="Q51" s="10">
        <v>14.761904761904761</v>
      </c>
      <c r="R51" s="1">
        <v>39.0</v>
      </c>
      <c r="S51" s="1">
        <v>1.0</v>
      </c>
      <c r="T51" s="1">
        <v>2.0</v>
      </c>
      <c r="U51" s="1">
        <v>1.0</v>
      </c>
      <c r="V51" s="11">
        <v>2.5</v>
      </c>
      <c r="W51" s="11">
        <v>1.5</v>
      </c>
      <c r="X51" s="11">
        <v>9.0</v>
      </c>
      <c r="Y51" s="11">
        <v>5.0</v>
      </c>
      <c r="Z51" s="11">
        <v>11.5</v>
      </c>
      <c r="AA51" s="11">
        <v>6.5</v>
      </c>
      <c r="AC51" s="11">
        <v>6.0</v>
      </c>
      <c r="AD51" s="11">
        <v>2.0</v>
      </c>
      <c r="AE51" s="11">
        <v>9.0</v>
      </c>
      <c r="AF51" s="11">
        <v>4.0</v>
      </c>
      <c r="AG51" s="11">
        <v>15.0</v>
      </c>
      <c r="AH51" s="11">
        <v>6.0</v>
      </c>
      <c r="AI51" s="11">
        <v>0.4</v>
      </c>
      <c r="AJ51" s="11">
        <v>0.0</v>
      </c>
      <c r="AK51" s="1">
        <v>0.0</v>
      </c>
      <c r="AL51" s="1">
        <v>0.0</v>
      </c>
    </row>
    <row r="52" ht="12.0" customHeight="1">
      <c r="A52" s="8" t="s">
        <v>47</v>
      </c>
      <c r="B52" s="4">
        <v>2.53452380952381</v>
      </c>
      <c r="C52" s="4">
        <v>14.564285714285713</v>
      </c>
      <c r="D52" s="4">
        <v>0.17402321399378784</v>
      </c>
      <c r="E52" s="1">
        <v>1.0</v>
      </c>
      <c r="F52" s="1">
        <v>13.0</v>
      </c>
      <c r="G52" s="1">
        <v>3.0</v>
      </c>
      <c r="H52" s="1">
        <v>103.0</v>
      </c>
      <c r="I52" s="1">
        <v>13.0</v>
      </c>
      <c r="J52" s="4">
        <v>0.9977595220313666</v>
      </c>
      <c r="K52" s="4">
        <v>4.0</v>
      </c>
      <c r="L52" s="1">
        <v>5.0</v>
      </c>
      <c r="M52" s="1">
        <v>4.0</v>
      </c>
      <c r="N52" s="1">
        <v>10.0</v>
      </c>
      <c r="O52" s="1">
        <v>0.4</v>
      </c>
      <c r="P52" s="5">
        <v>1.5717827360251544</v>
      </c>
      <c r="Q52" s="10">
        <v>8.93452380952381</v>
      </c>
      <c r="R52" s="1">
        <v>39.0</v>
      </c>
      <c r="S52" s="1">
        <v>2.0</v>
      </c>
      <c r="T52" s="1">
        <v>3.0</v>
      </c>
      <c r="U52" s="1">
        <v>0.0</v>
      </c>
      <c r="V52" s="11">
        <v>2.5</v>
      </c>
      <c r="W52" s="11">
        <v>0.5</v>
      </c>
      <c r="X52" s="11">
        <v>9.5</v>
      </c>
      <c r="Y52" s="11">
        <v>1.0</v>
      </c>
      <c r="Z52" s="11">
        <v>12.0</v>
      </c>
      <c r="AA52" s="11">
        <v>1.5</v>
      </c>
      <c r="AC52" s="11">
        <v>6.0</v>
      </c>
      <c r="AD52" s="11">
        <v>1.0</v>
      </c>
      <c r="AE52" s="11">
        <v>8.0</v>
      </c>
      <c r="AF52" s="11">
        <v>4.0</v>
      </c>
      <c r="AG52" s="11">
        <v>14.0</v>
      </c>
      <c r="AH52" s="11">
        <v>5.0</v>
      </c>
      <c r="AI52" s="11">
        <v>0.39285714285714285</v>
      </c>
      <c r="AJ52" s="11">
        <v>0.0</v>
      </c>
      <c r="AK52" s="1">
        <v>1.0</v>
      </c>
      <c r="AL52" s="1">
        <v>1.0</v>
      </c>
    </row>
    <row r="53" ht="12.0" customHeight="1">
      <c r="A53" s="2" t="s">
        <v>38</v>
      </c>
      <c r="B53" s="4">
        <v>1.8309523809523809</v>
      </c>
      <c r="C53" s="4">
        <v>14.230952380952381</v>
      </c>
      <c r="D53" s="4">
        <v>0.12865986280742847</v>
      </c>
      <c r="E53" s="1">
        <v>0.0</v>
      </c>
      <c r="F53" s="1">
        <v>10.0</v>
      </c>
      <c r="G53" s="1">
        <v>2.0</v>
      </c>
      <c r="H53" s="1">
        <v>105.0</v>
      </c>
      <c r="I53" s="1">
        <v>13.0</v>
      </c>
      <c r="J53" s="4">
        <v>0.7677655677655678</v>
      </c>
      <c r="K53" s="4">
        <v>3.58974358974359</v>
      </c>
      <c r="L53" s="1">
        <v>5.0</v>
      </c>
      <c r="M53" s="1">
        <v>0.0</v>
      </c>
      <c r="N53" s="1">
        <v>10.0</v>
      </c>
      <c r="O53" s="1">
        <v>0.0</v>
      </c>
      <c r="P53" s="5">
        <v>0.8964254305729963</v>
      </c>
      <c r="Q53" s="10">
        <v>5.420695970695971</v>
      </c>
      <c r="R53" s="1">
        <v>39.0</v>
      </c>
      <c r="S53" s="1">
        <v>3.0</v>
      </c>
      <c r="T53" s="1">
        <v>3.0</v>
      </c>
      <c r="U53" s="1">
        <v>3.0</v>
      </c>
      <c r="V53" s="11">
        <v>2.5</v>
      </c>
      <c r="W53" s="11">
        <v>0.0</v>
      </c>
      <c r="X53" s="11">
        <v>9.0</v>
      </c>
      <c r="Y53" s="11">
        <v>1.0</v>
      </c>
      <c r="Z53" s="11">
        <v>11.5</v>
      </c>
      <c r="AA53" s="11">
        <v>1.0</v>
      </c>
      <c r="AC53" s="11">
        <v>5.0</v>
      </c>
      <c r="AD53" s="11">
        <v>2.0</v>
      </c>
      <c r="AE53" s="11">
        <v>9.0</v>
      </c>
      <c r="AF53" s="11">
        <v>2.0</v>
      </c>
      <c r="AG53" s="11">
        <v>14.0</v>
      </c>
      <c r="AH53" s="11">
        <v>4.0</v>
      </c>
      <c r="AI53" s="11">
        <v>0.39285714285714285</v>
      </c>
      <c r="AJ53" s="11">
        <v>1.0</v>
      </c>
      <c r="AK53" s="1">
        <v>2.0</v>
      </c>
      <c r="AL53" s="1">
        <v>3.0</v>
      </c>
    </row>
    <row r="54" ht="12.0" customHeight="1">
      <c r="A54" s="8" t="s">
        <v>51</v>
      </c>
      <c r="B54" s="4">
        <v>2.319047619047619</v>
      </c>
      <c r="C54" s="4">
        <v>13.61190476190476</v>
      </c>
      <c r="D54" s="4">
        <v>0.17036907468952248</v>
      </c>
      <c r="E54" s="1">
        <v>1.0</v>
      </c>
      <c r="F54" s="1">
        <v>9.0</v>
      </c>
      <c r="G54" s="1">
        <v>8.0</v>
      </c>
      <c r="H54" s="1">
        <v>79.0</v>
      </c>
      <c r="I54" s="1">
        <v>10.0</v>
      </c>
      <c r="J54" s="4">
        <v>0.889873417721519</v>
      </c>
      <c r="K54" s="4">
        <v>2.1</v>
      </c>
      <c r="L54" s="1">
        <v>4.0</v>
      </c>
      <c r="M54" s="1">
        <v>0.0</v>
      </c>
      <c r="N54" s="1">
        <v>10.0</v>
      </c>
      <c r="O54" s="1">
        <v>0.0</v>
      </c>
      <c r="P54" s="5">
        <v>1.0602424924110414</v>
      </c>
      <c r="Q54" s="10">
        <v>4.419047619047619</v>
      </c>
      <c r="R54" s="1">
        <v>37.0</v>
      </c>
      <c r="S54" s="1">
        <v>5.0</v>
      </c>
      <c r="T54" s="1">
        <v>5.0</v>
      </c>
      <c r="U54" s="1">
        <v>1.0</v>
      </c>
      <c r="V54" s="11">
        <v>3.0</v>
      </c>
      <c r="W54" s="11">
        <v>0.5</v>
      </c>
      <c r="X54" s="11">
        <v>8.0</v>
      </c>
      <c r="Y54" s="11">
        <v>1.0</v>
      </c>
      <c r="Z54" s="11">
        <v>11.0</v>
      </c>
      <c r="AA54" s="11">
        <v>1.5</v>
      </c>
      <c r="AC54" s="11">
        <v>5.0</v>
      </c>
      <c r="AD54" s="11">
        <v>1.0</v>
      </c>
      <c r="AE54" s="11">
        <v>8.0</v>
      </c>
      <c r="AF54" s="11">
        <v>3.0</v>
      </c>
      <c r="AG54" s="11">
        <v>13.0</v>
      </c>
      <c r="AH54" s="11">
        <v>4.0</v>
      </c>
      <c r="AI54" s="11">
        <v>0.34615384615384615</v>
      </c>
      <c r="AJ54" s="11">
        <v>0.0</v>
      </c>
      <c r="AK54" s="1">
        <v>1.0</v>
      </c>
      <c r="AL54" s="1">
        <v>1.0</v>
      </c>
    </row>
    <row r="55" ht="12.0" customHeight="1">
      <c r="A55" s="7" t="s">
        <v>41</v>
      </c>
      <c r="B55" s="4">
        <v>2.283333333333333</v>
      </c>
      <c r="C55" s="4">
        <v>11.230952380952381</v>
      </c>
      <c r="D55" s="4">
        <v>0.2033071867712529</v>
      </c>
      <c r="E55" s="1">
        <v>1.0</v>
      </c>
      <c r="F55" s="1">
        <v>5.0</v>
      </c>
      <c r="G55" s="1">
        <v>4.0</v>
      </c>
      <c r="H55" s="1">
        <v>82.0</v>
      </c>
      <c r="I55" s="1">
        <v>9.0</v>
      </c>
      <c r="J55" s="4">
        <v>0.5501355013550135</v>
      </c>
      <c r="K55" s="4">
        <v>1.9444444444444444</v>
      </c>
      <c r="L55" s="1">
        <v>4.0</v>
      </c>
      <c r="M55" s="1">
        <v>0.0</v>
      </c>
      <c r="N55" s="1">
        <v>10.0</v>
      </c>
      <c r="O55" s="1">
        <v>0.0</v>
      </c>
      <c r="P55" s="5">
        <v>0.7534426881262665</v>
      </c>
      <c r="Q55" s="10">
        <v>4.227777777777778</v>
      </c>
      <c r="R55" s="1">
        <v>35.0</v>
      </c>
      <c r="S55" s="1">
        <v>6.0</v>
      </c>
      <c r="T55" s="1">
        <v>1.0</v>
      </c>
      <c r="U55" s="1">
        <v>4.0</v>
      </c>
      <c r="V55" s="11">
        <v>1.5</v>
      </c>
      <c r="W55" s="11">
        <v>0.0</v>
      </c>
      <c r="X55" s="11">
        <v>7.0</v>
      </c>
      <c r="Y55" s="11">
        <v>1.0</v>
      </c>
      <c r="Z55" s="11">
        <v>8.5</v>
      </c>
      <c r="AA55" s="11">
        <v>1.0</v>
      </c>
      <c r="AC55" s="11">
        <v>5.0</v>
      </c>
      <c r="AD55" s="11">
        <v>2.0</v>
      </c>
      <c r="AE55" s="11">
        <v>9.0</v>
      </c>
      <c r="AF55" s="11">
        <v>3.0</v>
      </c>
      <c r="AG55" s="11">
        <v>14.0</v>
      </c>
      <c r="AH55" s="11">
        <v>5.0</v>
      </c>
      <c r="AI55" s="11">
        <v>0.5</v>
      </c>
      <c r="AJ55" s="11">
        <v>0.0</v>
      </c>
      <c r="AK55" s="1">
        <v>4.0</v>
      </c>
      <c r="AL55" s="1">
        <v>4.0</v>
      </c>
    </row>
    <row r="56" ht="12.0" customHeight="1">
      <c r="A56" s="3" t="s">
        <v>32</v>
      </c>
      <c r="B56" s="4">
        <v>2.810714285714286</v>
      </c>
      <c r="C56" s="4">
        <v>6.897619047619047</v>
      </c>
      <c r="D56" s="4">
        <v>0.4074905074214705</v>
      </c>
      <c r="E56" s="1">
        <v>0.0</v>
      </c>
      <c r="F56" s="1">
        <v>1.0</v>
      </c>
      <c r="G56" s="1">
        <v>7.0</v>
      </c>
      <c r="H56" s="1">
        <v>58.0</v>
      </c>
      <c r="I56" s="1">
        <v>6.0</v>
      </c>
      <c r="J56" s="4">
        <v>0.14655172413793102</v>
      </c>
      <c r="K56" s="4">
        <v>0.42424242424242425</v>
      </c>
      <c r="L56" s="1">
        <v>4.0</v>
      </c>
      <c r="M56" s="1">
        <v>0.0</v>
      </c>
      <c r="N56" s="1">
        <v>10.0</v>
      </c>
      <c r="O56" s="1">
        <v>0.0</v>
      </c>
      <c r="P56" s="5">
        <v>0.5540422315594016</v>
      </c>
      <c r="Q56" s="10">
        <v>3.2349567099567103</v>
      </c>
      <c r="R56" s="1">
        <v>28.0</v>
      </c>
      <c r="S56" s="1">
        <v>10.0</v>
      </c>
      <c r="T56" s="1">
        <v>0.0</v>
      </c>
      <c r="U56" s="1">
        <v>5.0</v>
      </c>
      <c r="V56" s="11">
        <v>1.0</v>
      </c>
      <c r="W56" s="11">
        <v>1.0</v>
      </c>
      <c r="X56" s="11">
        <v>3.0</v>
      </c>
      <c r="Y56" s="11">
        <v>0.0</v>
      </c>
      <c r="Z56" s="11">
        <v>4.0</v>
      </c>
      <c r="AA56" s="11">
        <v>1.0</v>
      </c>
      <c r="AC56" s="11">
        <v>6.0</v>
      </c>
      <c r="AD56" s="11">
        <v>2.0</v>
      </c>
      <c r="AE56" s="11">
        <v>9.0</v>
      </c>
      <c r="AF56" s="11">
        <v>6.0</v>
      </c>
      <c r="AG56" s="11">
        <v>15.0</v>
      </c>
      <c r="AH56" s="11">
        <v>8.0</v>
      </c>
      <c r="AI56" s="11">
        <v>0.6</v>
      </c>
      <c r="AJ56" s="11">
        <v>1.0</v>
      </c>
      <c r="AK56" s="1">
        <v>1.0</v>
      </c>
      <c r="AL56" s="1">
        <v>2.0</v>
      </c>
    </row>
    <row r="57" ht="12.0" customHeight="1">
      <c r="A57" s="2" t="s">
        <v>40</v>
      </c>
      <c r="B57" s="4">
        <v>0.9666666666666667</v>
      </c>
      <c r="C57" s="4">
        <v>14.230952380952381</v>
      </c>
      <c r="D57" s="4">
        <v>0.06792705370587251</v>
      </c>
      <c r="E57" s="1">
        <v>3.0</v>
      </c>
      <c r="F57" s="1">
        <v>6.0</v>
      </c>
      <c r="G57" s="1">
        <v>3.0</v>
      </c>
      <c r="H57" s="1">
        <v>91.0</v>
      </c>
      <c r="I57" s="1">
        <v>11.0</v>
      </c>
      <c r="J57" s="4">
        <v>0.5424575424575425</v>
      </c>
      <c r="K57" s="4">
        <v>2.1818181818181817</v>
      </c>
      <c r="L57" s="1">
        <v>4.0</v>
      </c>
      <c r="M57" s="1">
        <v>0.0</v>
      </c>
      <c r="N57" s="1">
        <v>10.0</v>
      </c>
      <c r="O57" s="1">
        <v>0.0</v>
      </c>
      <c r="P57" s="5">
        <v>0.610384596163415</v>
      </c>
      <c r="Q57" s="10">
        <v>3.1484848484848484</v>
      </c>
      <c r="R57" s="1">
        <v>38.0</v>
      </c>
      <c r="S57" s="1">
        <v>4.0</v>
      </c>
      <c r="T57" s="1">
        <v>1.0</v>
      </c>
      <c r="U57" s="1">
        <v>5.0</v>
      </c>
      <c r="V57" s="11">
        <v>2.5</v>
      </c>
      <c r="W57" s="11">
        <v>0.0</v>
      </c>
      <c r="X57" s="11">
        <v>9.0</v>
      </c>
      <c r="Y57" s="11">
        <v>0.0</v>
      </c>
      <c r="Z57" s="11">
        <v>11.5</v>
      </c>
      <c r="AA57" s="11">
        <v>0.0</v>
      </c>
      <c r="AC57" s="11">
        <v>5.0</v>
      </c>
      <c r="AD57" s="11">
        <v>3.0</v>
      </c>
      <c r="AE57" s="11">
        <v>9.0</v>
      </c>
      <c r="AF57" s="11">
        <v>2.0</v>
      </c>
      <c r="AG57" s="11">
        <v>14.0</v>
      </c>
      <c r="AH57" s="11">
        <v>5.0</v>
      </c>
      <c r="AI57" s="11">
        <v>0.42857142857142855</v>
      </c>
      <c r="AJ57" s="11">
        <v>0.0</v>
      </c>
      <c r="AK57" s="1">
        <v>2.0</v>
      </c>
      <c r="AL57" s="1">
        <v>2.0</v>
      </c>
    </row>
    <row r="58" ht="12.0" customHeight="1">
      <c r="A58" s="3" t="s">
        <v>31</v>
      </c>
      <c r="B58" s="4">
        <v>1.7547619047619047</v>
      </c>
      <c r="C58" s="4">
        <v>8.564285714285713</v>
      </c>
      <c r="D58" s="4">
        <v>0.2048929663608563</v>
      </c>
      <c r="E58" s="1">
        <v>1.0</v>
      </c>
      <c r="F58" s="1">
        <v>4.0</v>
      </c>
      <c r="G58" s="1">
        <v>8.0</v>
      </c>
      <c r="H58" s="1">
        <v>67.0</v>
      </c>
      <c r="I58" s="1">
        <v>7.0</v>
      </c>
      <c r="J58" s="4">
        <v>0.5543710021321961</v>
      </c>
      <c r="K58" s="4">
        <v>1.3333333333333333</v>
      </c>
      <c r="L58" s="1">
        <v>4.0</v>
      </c>
      <c r="M58" s="1">
        <v>0.0</v>
      </c>
      <c r="N58" s="1">
        <v>10.0</v>
      </c>
      <c r="O58" s="1">
        <v>0.0</v>
      </c>
      <c r="P58" s="5">
        <v>0.7592639684930524</v>
      </c>
      <c r="Q58" s="10">
        <v>3.088095238095238</v>
      </c>
      <c r="R58" s="1">
        <v>30.0</v>
      </c>
      <c r="S58" s="1">
        <v>9.0</v>
      </c>
      <c r="T58" s="1">
        <v>2.0</v>
      </c>
      <c r="U58" s="1">
        <v>3.0</v>
      </c>
      <c r="V58" s="11">
        <v>1.5</v>
      </c>
      <c r="W58" s="11">
        <v>0.0</v>
      </c>
      <c r="X58" s="11">
        <v>4.5</v>
      </c>
      <c r="Y58" s="11">
        <v>0.5</v>
      </c>
      <c r="Z58" s="11">
        <v>6.0</v>
      </c>
      <c r="AA58" s="11">
        <v>0.5</v>
      </c>
      <c r="AC58" s="11">
        <v>6.0</v>
      </c>
      <c r="AD58" s="11">
        <v>2.0</v>
      </c>
      <c r="AE58" s="11">
        <v>8.0</v>
      </c>
      <c r="AF58" s="11">
        <v>4.0</v>
      </c>
      <c r="AG58" s="11">
        <v>14.0</v>
      </c>
      <c r="AH58" s="11">
        <v>6.0</v>
      </c>
      <c r="AI58" s="11">
        <v>0.5357142857142857</v>
      </c>
      <c r="AJ58" s="11">
        <v>1.0</v>
      </c>
      <c r="AK58" s="1">
        <v>2.0</v>
      </c>
      <c r="AL58" s="1">
        <v>3.0</v>
      </c>
    </row>
    <row r="59" ht="12.0" customHeight="1">
      <c r="A59" s="8" t="s">
        <v>50</v>
      </c>
      <c r="B59" s="4">
        <v>0.9785714285714285</v>
      </c>
      <c r="C59" s="4">
        <v>4.897619047619047</v>
      </c>
      <c r="D59" s="4">
        <v>0.19980554205153137</v>
      </c>
      <c r="E59" s="1">
        <v>1.0</v>
      </c>
      <c r="F59" s="1">
        <v>7.0</v>
      </c>
      <c r="G59" s="1">
        <v>9.0</v>
      </c>
      <c r="H59" s="1">
        <v>64.0</v>
      </c>
      <c r="I59" s="1">
        <v>8.0</v>
      </c>
      <c r="J59" s="4">
        <v>0.857421875</v>
      </c>
      <c r="K59" s="4">
        <v>1.8846153846153846</v>
      </c>
      <c r="L59" s="1">
        <v>6.0</v>
      </c>
      <c r="M59" s="1">
        <v>0.0</v>
      </c>
      <c r="N59" s="1">
        <v>10.0</v>
      </c>
      <c r="O59" s="1">
        <v>0.0</v>
      </c>
      <c r="P59" s="5">
        <v>1.0572274170515314</v>
      </c>
      <c r="Q59" s="10">
        <v>2.8631868131868132</v>
      </c>
      <c r="R59" s="1">
        <v>26.0</v>
      </c>
      <c r="S59" s="1">
        <v>11.0</v>
      </c>
      <c r="T59" s="1">
        <v>1.0</v>
      </c>
      <c r="U59" s="1">
        <v>1.0</v>
      </c>
      <c r="V59" s="11">
        <v>0.0</v>
      </c>
      <c r="W59" s="11">
        <v>0.0</v>
      </c>
      <c r="X59" s="11">
        <v>2.0</v>
      </c>
      <c r="Y59" s="11">
        <v>0.0</v>
      </c>
      <c r="Z59" s="11">
        <v>2.0</v>
      </c>
      <c r="AA59" s="11">
        <v>0.0</v>
      </c>
      <c r="AC59" s="11">
        <v>6.0</v>
      </c>
      <c r="AD59" s="11">
        <v>3.0</v>
      </c>
      <c r="AE59" s="11">
        <v>9.0</v>
      </c>
      <c r="AF59" s="11">
        <v>2.0</v>
      </c>
      <c r="AG59" s="11">
        <v>15.0</v>
      </c>
      <c r="AH59" s="11">
        <v>5.0</v>
      </c>
      <c r="AI59" s="11">
        <v>0.36666666666666664</v>
      </c>
      <c r="AJ59" s="11">
        <v>1.0</v>
      </c>
      <c r="AK59" s="1">
        <v>0.0</v>
      </c>
      <c r="AL59" s="1">
        <v>1.0</v>
      </c>
    </row>
    <row r="60" ht="12.0" customHeight="1">
      <c r="A60" s="3" t="s">
        <v>33</v>
      </c>
      <c r="B60" s="4">
        <v>0.4928571428571429</v>
      </c>
      <c r="C60" s="4">
        <v>1.2428571428571429</v>
      </c>
      <c r="D60" s="4">
        <v>0.39655172413793105</v>
      </c>
      <c r="E60" s="1">
        <v>0.0</v>
      </c>
      <c r="F60" s="1">
        <v>2.0</v>
      </c>
      <c r="G60" s="1">
        <v>4.0</v>
      </c>
      <c r="H60" s="1">
        <v>16.0</v>
      </c>
      <c r="I60" s="1">
        <v>3.0</v>
      </c>
      <c r="J60" s="4">
        <v>0.5833333333333334</v>
      </c>
      <c r="K60" s="4">
        <v>2.3333333333333335</v>
      </c>
      <c r="L60" s="1">
        <v>2.0</v>
      </c>
      <c r="M60" s="1">
        <v>0.0</v>
      </c>
      <c r="N60" s="1">
        <v>10.0</v>
      </c>
      <c r="O60" s="1">
        <v>0.0</v>
      </c>
      <c r="P60" s="5">
        <v>0.9798850574712644</v>
      </c>
      <c r="Q60" s="10">
        <v>2.8261904761904764</v>
      </c>
      <c r="R60" s="1">
        <v>11.0</v>
      </c>
      <c r="S60" s="1">
        <v>17.0</v>
      </c>
      <c r="T60" s="1">
        <v>0.0</v>
      </c>
      <c r="U60" s="1">
        <v>1.0</v>
      </c>
      <c r="V60" s="11">
        <v>0.0</v>
      </c>
      <c r="W60" s="11">
        <v>0.0</v>
      </c>
      <c r="X60" s="11">
        <v>0.0</v>
      </c>
      <c r="Y60" s="11">
        <v>0.0</v>
      </c>
      <c r="Z60" s="11">
        <v>0.0</v>
      </c>
      <c r="AA60" s="11">
        <v>0.0</v>
      </c>
      <c r="AC60" s="11">
        <v>2.0</v>
      </c>
      <c r="AD60" s="11">
        <v>0.0</v>
      </c>
      <c r="AE60" s="11">
        <v>5.0</v>
      </c>
      <c r="AF60" s="11">
        <v>2.0</v>
      </c>
      <c r="AG60" s="11">
        <v>7.0</v>
      </c>
      <c r="AH60" s="11">
        <v>2.0</v>
      </c>
      <c r="AI60" s="11">
        <v>0.42857142857142855</v>
      </c>
      <c r="AJ60" s="11">
        <v>2.0</v>
      </c>
      <c r="AK60" s="1">
        <v>0.0</v>
      </c>
      <c r="AL60" s="1">
        <v>2.0</v>
      </c>
    </row>
    <row r="61" ht="12.0" customHeight="1">
      <c r="A61" s="2" t="s">
        <v>42</v>
      </c>
      <c r="B61" s="4">
        <v>1.5642857142857143</v>
      </c>
      <c r="C61" s="4">
        <v>9.730952380952381</v>
      </c>
      <c r="D61" s="4">
        <v>0.16075360900415953</v>
      </c>
      <c r="E61" s="1">
        <v>2.0</v>
      </c>
      <c r="F61" s="1">
        <v>3.0</v>
      </c>
      <c r="G61" s="1">
        <v>7.0</v>
      </c>
      <c r="H61" s="1">
        <v>69.0</v>
      </c>
      <c r="I61" s="1">
        <v>7.0</v>
      </c>
      <c r="J61" s="4">
        <v>0.4140786749482402</v>
      </c>
      <c r="K61" s="4">
        <v>1.0909090909090908</v>
      </c>
      <c r="L61" s="1">
        <v>3.0</v>
      </c>
      <c r="M61" s="1">
        <v>0.0</v>
      </c>
      <c r="N61" s="1">
        <v>10.0</v>
      </c>
      <c r="O61" s="1">
        <v>0.0</v>
      </c>
      <c r="P61" s="5">
        <v>0.5748322839523997</v>
      </c>
      <c r="Q61" s="10">
        <v>2.655194805194805</v>
      </c>
      <c r="R61" s="1">
        <v>32.0</v>
      </c>
      <c r="S61" s="1">
        <v>8.0</v>
      </c>
      <c r="T61" s="1">
        <v>1.0</v>
      </c>
      <c r="U61" s="1">
        <v>4.0</v>
      </c>
      <c r="V61" s="11">
        <v>2.0</v>
      </c>
      <c r="W61" s="11">
        <v>0.5</v>
      </c>
      <c r="X61" s="11">
        <v>5.0</v>
      </c>
      <c r="Y61" s="11">
        <v>0.0</v>
      </c>
      <c r="Z61" s="11">
        <v>7.0</v>
      </c>
      <c r="AA61" s="11">
        <v>0.5</v>
      </c>
      <c r="AC61" s="11">
        <v>5.0</v>
      </c>
      <c r="AD61" s="11">
        <v>1.0</v>
      </c>
      <c r="AE61" s="11">
        <v>9.0</v>
      </c>
      <c r="AF61" s="11">
        <v>3.0</v>
      </c>
      <c r="AG61" s="11">
        <v>14.0</v>
      </c>
      <c r="AH61" s="11">
        <v>4.0</v>
      </c>
      <c r="AI61" s="11">
        <v>0.39285714285714285</v>
      </c>
      <c r="AJ61" s="11">
        <v>0.0</v>
      </c>
      <c r="AK61" s="1">
        <v>3.0</v>
      </c>
      <c r="AL61" s="1">
        <v>3.0</v>
      </c>
    </row>
    <row r="62" ht="12.0" customHeight="1">
      <c r="A62" s="8" t="s">
        <v>46</v>
      </c>
      <c r="B62" s="4">
        <v>0.5261904761904761</v>
      </c>
      <c r="C62" s="4">
        <v>2.314285714285714</v>
      </c>
      <c r="D62" s="4">
        <v>0.2273662551440329</v>
      </c>
      <c r="E62" s="1">
        <v>2.0</v>
      </c>
      <c r="F62" s="1">
        <v>2.0</v>
      </c>
      <c r="G62" s="1">
        <v>5.0</v>
      </c>
      <c r="H62" s="1">
        <v>19.0</v>
      </c>
      <c r="I62" s="1">
        <v>3.0</v>
      </c>
      <c r="J62" s="4">
        <v>0.5789473684210527</v>
      </c>
      <c r="K62" s="4">
        <v>2.074074074074074</v>
      </c>
      <c r="L62" s="1">
        <v>1.0</v>
      </c>
      <c r="M62" s="1">
        <v>0.0</v>
      </c>
      <c r="N62" s="1">
        <v>10.0</v>
      </c>
      <c r="O62" s="1">
        <v>0.0</v>
      </c>
      <c r="P62" s="5">
        <v>0.8063136235650856</v>
      </c>
      <c r="Q62" s="10">
        <v>2.60026455026455</v>
      </c>
      <c r="R62" s="1">
        <v>19.0</v>
      </c>
      <c r="S62" s="1">
        <v>14.0</v>
      </c>
      <c r="T62" s="1">
        <v>1.0</v>
      </c>
      <c r="U62" s="1">
        <v>1.0</v>
      </c>
      <c r="V62" s="11">
        <v>0.0</v>
      </c>
      <c r="W62" s="11">
        <v>0.0</v>
      </c>
      <c r="X62" s="11">
        <v>0.0</v>
      </c>
      <c r="Y62" s="11">
        <v>0.0</v>
      </c>
      <c r="Z62" s="11">
        <v>0.0</v>
      </c>
      <c r="AA62" s="11">
        <v>0.0</v>
      </c>
      <c r="AC62" s="11">
        <v>5.0</v>
      </c>
      <c r="AD62" s="11">
        <v>0.0</v>
      </c>
      <c r="AE62" s="11">
        <v>8.0</v>
      </c>
      <c r="AF62" s="11">
        <v>2.0</v>
      </c>
      <c r="AG62" s="11">
        <v>13.0</v>
      </c>
      <c r="AH62" s="11">
        <v>2.0</v>
      </c>
      <c r="AI62" s="11">
        <v>0.23076923076923078</v>
      </c>
      <c r="AJ62" s="11">
        <v>0.0</v>
      </c>
      <c r="AK62" s="1">
        <v>2.0</v>
      </c>
      <c r="AL62" s="1">
        <v>2.0</v>
      </c>
    </row>
    <row r="63" ht="12.0" customHeight="1">
      <c r="A63" s="3" t="s">
        <v>36</v>
      </c>
      <c r="B63" s="4">
        <v>0.4095238095238095</v>
      </c>
      <c r="C63" s="4">
        <v>1.7428571428571429</v>
      </c>
      <c r="D63" s="4">
        <v>0.2349726775956284</v>
      </c>
      <c r="E63" s="1">
        <v>2.0</v>
      </c>
      <c r="F63" s="1">
        <v>2.0</v>
      </c>
      <c r="G63" s="1">
        <v>5.0</v>
      </c>
      <c r="H63" s="1">
        <v>14.0</v>
      </c>
      <c r="I63" s="1">
        <v>3.0</v>
      </c>
      <c r="J63" s="4">
        <v>0.5476190476190476</v>
      </c>
      <c r="K63" s="4">
        <v>2.074074074074074</v>
      </c>
      <c r="L63" s="1">
        <v>1.0</v>
      </c>
      <c r="M63" s="1">
        <v>0.0</v>
      </c>
      <c r="N63" s="1">
        <v>10.0</v>
      </c>
      <c r="O63" s="1">
        <v>0.0</v>
      </c>
      <c r="P63" s="5">
        <v>0.7825917252146759</v>
      </c>
      <c r="Q63" s="10">
        <v>2.4835978835978834</v>
      </c>
      <c r="R63" s="1">
        <v>14.0</v>
      </c>
      <c r="S63" s="1">
        <v>16.0</v>
      </c>
      <c r="T63" s="1">
        <v>2.0</v>
      </c>
      <c r="U63" s="1">
        <v>1.0</v>
      </c>
      <c r="V63" s="11">
        <v>0.0</v>
      </c>
      <c r="W63" s="11">
        <v>0.0</v>
      </c>
      <c r="X63" s="11">
        <v>0.0</v>
      </c>
      <c r="Y63" s="11">
        <v>0.0</v>
      </c>
      <c r="Z63" s="11">
        <v>0.0</v>
      </c>
      <c r="AA63" s="11">
        <v>0.0</v>
      </c>
      <c r="AC63" s="11">
        <v>3.0</v>
      </c>
      <c r="AD63" s="11">
        <v>1.0</v>
      </c>
      <c r="AE63" s="11">
        <v>6.0</v>
      </c>
      <c r="AF63" s="11">
        <v>2.0</v>
      </c>
      <c r="AG63" s="11">
        <v>9.0</v>
      </c>
      <c r="AH63" s="11">
        <v>3.0</v>
      </c>
      <c r="AI63" s="11">
        <v>0.3888888888888889</v>
      </c>
      <c r="AJ63" s="11">
        <v>1.0</v>
      </c>
      <c r="AK63" s="1">
        <v>0.0</v>
      </c>
      <c r="AL63" s="1">
        <v>1.0</v>
      </c>
    </row>
    <row r="64" ht="12.0" customHeight="1">
      <c r="A64" s="3" t="s">
        <v>35</v>
      </c>
      <c r="B64" s="4">
        <v>1.2273809523809525</v>
      </c>
      <c r="C64" s="4">
        <v>3.314285714285714</v>
      </c>
      <c r="D64" s="4">
        <v>0.370330459770115</v>
      </c>
      <c r="E64" s="1">
        <v>1.0</v>
      </c>
      <c r="F64" s="1">
        <v>1.0</v>
      </c>
      <c r="G64" s="1">
        <v>7.0</v>
      </c>
      <c r="H64" s="1">
        <v>26.0</v>
      </c>
      <c r="I64" s="1">
        <v>3.0</v>
      </c>
      <c r="J64" s="4">
        <v>0.2435897435897436</v>
      </c>
      <c r="K64" s="4">
        <v>0.8484848484848485</v>
      </c>
      <c r="L64" s="1">
        <v>2.0</v>
      </c>
      <c r="M64" s="1">
        <v>0.0</v>
      </c>
      <c r="N64" s="1">
        <v>10.0</v>
      </c>
      <c r="O64" s="1">
        <v>0.0</v>
      </c>
      <c r="P64" s="5">
        <v>0.6139202033598585</v>
      </c>
      <c r="Q64" s="10">
        <v>2.075865800865801</v>
      </c>
      <c r="R64" s="1">
        <v>22.0</v>
      </c>
      <c r="S64" s="1">
        <v>13.0</v>
      </c>
      <c r="T64" s="1">
        <v>0.0</v>
      </c>
      <c r="U64" s="1">
        <v>2.0</v>
      </c>
      <c r="V64" s="11">
        <v>0.0</v>
      </c>
      <c r="W64" s="11">
        <v>0.0</v>
      </c>
      <c r="X64" s="11">
        <v>1.0</v>
      </c>
      <c r="Y64" s="11">
        <v>0.0</v>
      </c>
      <c r="Z64" s="11">
        <v>1.0</v>
      </c>
      <c r="AA64" s="11">
        <v>0.0</v>
      </c>
      <c r="AC64" s="11">
        <v>5.0</v>
      </c>
      <c r="AD64" s="11">
        <v>1.0</v>
      </c>
      <c r="AE64" s="11">
        <v>8.0</v>
      </c>
      <c r="AF64" s="11">
        <v>5.0</v>
      </c>
      <c r="AG64" s="11">
        <v>13.0</v>
      </c>
      <c r="AH64" s="11">
        <v>6.0</v>
      </c>
      <c r="AI64" s="11">
        <v>0.5384615384615384</v>
      </c>
      <c r="AJ64" s="11">
        <v>1.0</v>
      </c>
      <c r="AK64" s="1">
        <v>1.0</v>
      </c>
      <c r="AL64" s="1">
        <v>2.0</v>
      </c>
    </row>
    <row r="65" ht="12.0" customHeight="1">
      <c r="A65" s="2" t="s">
        <v>39</v>
      </c>
      <c r="B65" s="4">
        <v>1.1642857142857144</v>
      </c>
      <c r="C65" s="4">
        <v>4.397619047619047</v>
      </c>
      <c r="D65" s="4">
        <v>0.2647536545749865</v>
      </c>
      <c r="E65" s="1">
        <v>1.0</v>
      </c>
      <c r="F65" s="1">
        <v>2.0</v>
      </c>
      <c r="G65" s="1">
        <v>17.0</v>
      </c>
      <c r="H65" s="1">
        <v>32.0</v>
      </c>
      <c r="I65" s="1">
        <v>3.0</v>
      </c>
      <c r="J65" s="4">
        <v>0.4895833333333333</v>
      </c>
      <c r="K65" s="4">
        <v>0.8888888888888888</v>
      </c>
      <c r="L65" s="1">
        <v>2.0</v>
      </c>
      <c r="M65" s="1">
        <v>0.0</v>
      </c>
      <c r="N65" s="1">
        <v>10.0</v>
      </c>
      <c r="O65" s="1">
        <v>0.0</v>
      </c>
      <c r="P65" s="5">
        <v>0.7543369879083198</v>
      </c>
      <c r="Q65" s="10">
        <v>2.053174603174603</v>
      </c>
      <c r="R65" s="1">
        <v>24.0</v>
      </c>
      <c r="S65" s="1">
        <v>12.0</v>
      </c>
      <c r="T65" s="1">
        <v>1.0</v>
      </c>
      <c r="U65" s="1">
        <v>1.0</v>
      </c>
      <c r="V65" s="11">
        <v>0.0</v>
      </c>
      <c r="W65" s="11">
        <v>0.0</v>
      </c>
      <c r="X65" s="11">
        <v>2.0</v>
      </c>
      <c r="Y65" s="11">
        <v>0.0</v>
      </c>
      <c r="Z65" s="11">
        <v>2.0</v>
      </c>
      <c r="AA65" s="11">
        <v>0.0</v>
      </c>
      <c r="AC65" s="11">
        <v>5.0</v>
      </c>
      <c r="AD65" s="11">
        <v>1.0</v>
      </c>
      <c r="AE65" s="11">
        <v>8.0</v>
      </c>
      <c r="AF65" s="11">
        <v>3.0</v>
      </c>
      <c r="AG65" s="11">
        <v>13.0</v>
      </c>
      <c r="AH65" s="11">
        <v>4.0</v>
      </c>
      <c r="AI65" s="11">
        <v>0.46153846153846156</v>
      </c>
      <c r="AJ65" s="11">
        <v>0.0</v>
      </c>
      <c r="AK65" s="1">
        <v>4.0</v>
      </c>
      <c r="AL65" s="1">
        <v>4.0</v>
      </c>
    </row>
    <row r="66" ht="12.0" customHeight="1">
      <c r="A66" s="3" t="s">
        <v>34</v>
      </c>
      <c r="B66" s="4">
        <v>1.088095238095238</v>
      </c>
      <c r="C66" s="4">
        <v>10.397619047619047</v>
      </c>
      <c r="D66" s="4">
        <v>0.10464850011449507</v>
      </c>
      <c r="E66" s="1">
        <v>2.0</v>
      </c>
      <c r="F66" s="1">
        <v>6.0</v>
      </c>
      <c r="G66" s="1">
        <v>10.0</v>
      </c>
      <c r="H66" s="1">
        <v>96.0</v>
      </c>
      <c r="I66" s="1">
        <v>13.0</v>
      </c>
      <c r="J66" s="4">
        <v>0.453525641025641</v>
      </c>
      <c r="K66" s="4">
        <v>0.9230769230769231</v>
      </c>
      <c r="L66" s="1">
        <v>7.0</v>
      </c>
      <c r="M66" s="1">
        <v>0.0</v>
      </c>
      <c r="N66" s="1">
        <v>10.0</v>
      </c>
      <c r="O66" s="1">
        <v>0.0</v>
      </c>
      <c r="P66" s="5">
        <v>0.5581741411401361</v>
      </c>
      <c r="Q66" s="10">
        <v>2.011172161172161</v>
      </c>
      <c r="R66" s="1">
        <v>34.0</v>
      </c>
      <c r="S66" s="1">
        <v>7.0</v>
      </c>
      <c r="T66" s="1">
        <v>1.0</v>
      </c>
      <c r="U66" s="1">
        <v>7.0</v>
      </c>
      <c r="V66" s="11">
        <v>1.5</v>
      </c>
      <c r="W66" s="11">
        <v>0.0</v>
      </c>
      <c r="X66" s="11">
        <v>6.0</v>
      </c>
      <c r="Y66" s="11">
        <v>0.0</v>
      </c>
      <c r="Z66" s="11">
        <v>7.5</v>
      </c>
      <c r="AA66" s="11">
        <v>0.0</v>
      </c>
      <c r="AC66" s="11">
        <v>6.0</v>
      </c>
      <c r="AD66" s="11">
        <v>3.0</v>
      </c>
      <c r="AE66" s="11">
        <v>9.0</v>
      </c>
      <c r="AF66" s="11">
        <v>3.0</v>
      </c>
      <c r="AG66" s="11">
        <v>15.0</v>
      </c>
      <c r="AH66" s="11">
        <v>6.0</v>
      </c>
      <c r="AI66" s="11">
        <v>0.4666666666666667</v>
      </c>
      <c r="AJ66" s="11">
        <v>2.0</v>
      </c>
      <c r="AK66" s="1">
        <v>0.0</v>
      </c>
      <c r="AL66" s="1">
        <v>2.0</v>
      </c>
    </row>
    <row r="67" ht="12.0" customHeight="1">
      <c r="A67" s="2" t="s">
        <v>43</v>
      </c>
      <c r="B67" s="4">
        <v>1.1726190476190474</v>
      </c>
      <c r="C67" s="4">
        <v>1.861904761904762</v>
      </c>
      <c r="D67" s="4">
        <v>0.6297953964194373</v>
      </c>
      <c r="E67" s="1">
        <v>0.0</v>
      </c>
      <c r="F67" s="1">
        <v>0.0</v>
      </c>
      <c r="G67" s="1">
        <v>6.0</v>
      </c>
      <c r="H67" s="1">
        <v>7.0</v>
      </c>
      <c r="I67" s="1">
        <v>1.0</v>
      </c>
      <c r="J67" s="4">
        <v>-0.8571428571428571</v>
      </c>
      <c r="K67" s="4">
        <v>0.0</v>
      </c>
      <c r="L67" s="1">
        <v>0.0</v>
      </c>
      <c r="M67" s="1">
        <v>0.0</v>
      </c>
      <c r="N67" s="1">
        <v>10.0</v>
      </c>
      <c r="O67" s="1">
        <v>0.0</v>
      </c>
      <c r="P67" s="5">
        <v>-0.22734746072341983</v>
      </c>
      <c r="Q67" s="10">
        <v>1.1726190476190474</v>
      </c>
      <c r="R67" s="1">
        <v>16.0</v>
      </c>
      <c r="S67" s="1">
        <v>15.0</v>
      </c>
      <c r="T67" s="1">
        <v>1.0</v>
      </c>
      <c r="U67" s="1">
        <v>1.0</v>
      </c>
      <c r="V67" s="11">
        <v>0.0</v>
      </c>
      <c r="W67" s="11">
        <v>0.0</v>
      </c>
      <c r="X67" s="11">
        <v>0.0</v>
      </c>
      <c r="Y67" s="11">
        <v>0.0</v>
      </c>
      <c r="Z67" s="11">
        <v>0.0</v>
      </c>
      <c r="AA67" s="11">
        <v>0.0</v>
      </c>
      <c r="AC67" s="11">
        <v>3.0</v>
      </c>
      <c r="AD67" s="11">
        <v>2.0</v>
      </c>
      <c r="AE67" s="11">
        <v>7.0</v>
      </c>
      <c r="AF67" s="11">
        <v>3.0</v>
      </c>
      <c r="AG67" s="11">
        <v>10.0</v>
      </c>
      <c r="AH67" s="11">
        <v>5.0</v>
      </c>
      <c r="AI67" s="11">
        <v>0.65</v>
      </c>
      <c r="AJ67" s="11">
        <v>0.0</v>
      </c>
      <c r="AK67" s="1">
        <v>3.0</v>
      </c>
      <c r="AL67" s="1">
        <v>3.0</v>
      </c>
    </row>
    <row r="68" ht="12.0" customHeight="1">
      <c r="A68" s="3" t="s">
        <v>37</v>
      </c>
      <c r="B68" s="4">
        <v>0.39285714285714285</v>
      </c>
      <c r="C68" s="4">
        <v>0.6761904761904762</v>
      </c>
      <c r="D68" s="4">
        <v>0.5809859154929577</v>
      </c>
      <c r="E68" s="1">
        <v>1.0</v>
      </c>
      <c r="F68" s="1">
        <v>0.0</v>
      </c>
      <c r="G68" s="1">
        <v>4.0</v>
      </c>
      <c r="H68" s="1">
        <v>6.0</v>
      </c>
      <c r="I68" s="1">
        <v>1.0</v>
      </c>
      <c r="J68" s="4">
        <v>-0.6666666666666666</v>
      </c>
      <c r="K68" s="4">
        <v>0.0</v>
      </c>
      <c r="L68" s="1">
        <v>0.0</v>
      </c>
      <c r="M68" s="1">
        <v>0.0</v>
      </c>
      <c r="N68" s="1">
        <v>10.0</v>
      </c>
      <c r="O68" s="1">
        <v>0.0</v>
      </c>
      <c r="P68" s="5">
        <v>-0.08568075117370888</v>
      </c>
      <c r="Q68" s="10">
        <v>0.39285714285714285</v>
      </c>
      <c r="R68" s="1">
        <v>7.0</v>
      </c>
      <c r="S68" s="1">
        <v>19.0</v>
      </c>
      <c r="T68" s="1">
        <v>0.0</v>
      </c>
      <c r="U68" s="1">
        <v>1.0</v>
      </c>
      <c r="V68" s="11">
        <v>0.0</v>
      </c>
      <c r="W68" s="11">
        <v>0.0</v>
      </c>
      <c r="X68" s="11">
        <v>0.0</v>
      </c>
      <c r="Y68" s="11">
        <v>0.0</v>
      </c>
      <c r="Z68" s="11">
        <v>0.0</v>
      </c>
      <c r="AA68" s="11">
        <v>0.0</v>
      </c>
      <c r="AC68" s="11">
        <v>1.0</v>
      </c>
      <c r="AD68" s="11">
        <v>0.0</v>
      </c>
      <c r="AE68" s="11">
        <v>3.0</v>
      </c>
      <c r="AF68" s="11">
        <v>2.0</v>
      </c>
      <c r="AG68" s="11">
        <v>4.0</v>
      </c>
      <c r="AH68" s="11">
        <v>2.0</v>
      </c>
      <c r="AI68" s="11">
        <v>0.625</v>
      </c>
      <c r="AJ68" s="11">
        <v>1.0</v>
      </c>
      <c r="AK68" s="1">
        <v>0.0</v>
      </c>
      <c r="AL68" s="1">
        <v>1.0</v>
      </c>
    </row>
    <row r="69" ht="12.0" customHeight="1">
      <c r="A69" s="2" t="s">
        <v>44</v>
      </c>
      <c r="B69" s="4">
        <v>0.23809523809523808</v>
      </c>
      <c r="C69" s="4">
        <v>0.6761904761904761</v>
      </c>
      <c r="D69" s="4">
        <v>0.35211267605633806</v>
      </c>
      <c r="E69" s="1">
        <v>1.0</v>
      </c>
      <c r="F69" s="1">
        <v>0.0</v>
      </c>
      <c r="G69" s="1">
        <v>3.0</v>
      </c>
      <c r="H69" s="1">
        <v>5.0</v>
      </c>
      <c r="I69" s="1">
        <v>1.0</v>
      </c>
      <c r="J69" s="4">
        <v>-0.6</v>
      </c>
      <c r="K69" s="4">
        <v>0.0</v>
      </c>
      <c r="L69" s="1">
        <v>1.0</v>
      </c>
      <c r="M69" s="1">
        <v>0.0</v>
      </c>
      <c r="N69" s="1">
        <v>10.0</v>
      </c>
      <c r="O69" s="1">
        <v>0.0</v>
      </c>
      <c r="P69" s="5">
        <v>-0.24788732394366192</v>
      </c>
      <c r="Q69" s="10">
        <v>0.23809523809523808</v>
      </c>
      <c r="R69" s="1">
        <v>9.0</v>
      </c>
      <c r="S69" s="1">
        <v>18.0</v>
      </c>
      <c r="T69" s="1">
        <v>0.0</v>
      </c>
      <c r="U69" s="1">
        <v>1.0</v>
      </c>
      <c r="V69" s="11">
        <v>0.0</v>
      </c>
      <c r="W69" s="11">
        <v>0.0</v>
      </c>
      <c r="X69" s="11">
        <v>0.0</v>
      </c>
      <c r="Y69" s="11">
        <v>0.0</v>
      </c>
      <c r="Z69" s="11">
        <v>0.0</v>
      </c>
      <c r="AA69" s="11">
        <v>0.0</v>
      </c>
      <c r="AC69" s="11">
        <v>0.0</v>
      </c>
      <c r="AD69" s="11">
        <v>0.0</v>
      </c>
      <c r="AE69" s="11">
        <v>4.0</v>
      </c>
      <c r="AF69" s="11">
        <v>1.0</v>
      </c>
      <c r="AG69" s="11">
        <v>4.0</v>
      </c>
      <c r="AH69" s="11">
        <v>1.0</v>
      </c>
      <c r="AI69" s="11">
        <v>0.375</v>
      </c>
      <c r="AJ69" s="11">
        <v>0.0</v>
      </c>
      <c r="AK69" s="1">
        <v>1.0</v>
      </c>
      <c r="AL69" s="1">
        <v>1.0</v>
      </c>
    </row>
    <row r="70" ht="12.0" customHeight="1">
      <c r="A70" s="8" t="s">
        <v>45</v>
      </c>
      <c r="B70" s="4">
        <v>0.0</v>
      </c>
      <c r="C70" s="4">
        <v>0.14285714285714285</v>
      </c>
      <c r="D70" s="4">
        <v>0.0</v>
      </c>
      <c r="E70" s="1">
        <v>0.0</v>
      </c>
      <c r="F70" s="1">
        <v>0.0</v>
      </c>
      <c r="G70" s="1">
        <v>5.0</v>
      </c>
      <c r="H70" s="1">
        <v>7.0</v>
      </c>
      <c r="I70" s="1">
        <v>1.0</v>
      </c>
      <c r="J70" s="4">
        <v>-0.7142857142857143</v>
      </c>
      <c r="K70" s="4">
        <v>0.0</v>
      </c>
      <c r="L70" s="1">
        <v>0.0</v>
      </c>
      <c r="M70" s="1">
        <v>0.0</v>
      </c>
      <c r="N70" s="1">
        <v>10.0</v>
      </c>
      <c r="O70" s="1">
        <v>0.0</v>
      </c>
      <c r="P70" s="5">
        <v>-0.7142857142857143</v>
      </c>
      <c r="Q70" s="10">
        <v>0.0</v>
      </c>
      <c r="R70" s="1">
        <v>3.0</v>
      </c>
      <c r="S70" s="1">
        <v>21.0</v>
      </c>
      <c r="T70" s="1">
        <v>0.0</v>
      </c>
      <c r="U70" s="1">
        <v>1.0</v>
      </c>
      <c r="V70" s="11">
        <v>0.0</v>
      </c>
      <c r="W70" s="11">
        <v>0.0</v>
      </c>
      <c r="X70" s="11">
        <v>0.0</v>
      </c>
      <c r="Y70" s="11">
        <v>0.0</v>
      </c>
      <c r="Z70" s="11">
        <v>0.0</v>
      </c>
      <c r="AA70" s="11">
        <v>0.0</v>
      </c>
      <c r="AC70" s="11">
        <v>0.0</v>
      </c>
      <c r="AD70" s="11">
        <v>0.0</v>
      </c>
      <c r="AE70" s="11">
        <v>1.0</v>
      </c>
      <c r="AF70" s="11">
        <v>0.0</v>
      </c>
      <c r="AG70" s="11">
        <v>1.0</v>
      </c>
      <c r="AH70" s="11">
        <v>0.0</v>
      </c>
      <c r="AI70" s="11">
        <v>0.0</v>
      </c>
      <c r="AJ70" s="11">
        <v>0.0</v>
      </c>
      <c r="AK70" s="1">
        <v>0.0</v>
      </c>
      <c r="AL70" s="1">
        <v>0.0</v>
      </c>
    </row>
    <row r="71" ht="12.0" customHeight="1">
      <c r="A71" s="8" t="s">
        <v>48</v>
      </c>
      <c r="B71" s="4">
        <v>0.0</v>
      </c>
      <c r="C71" s="4">
        <v>0.47619047619047616</v>
      </c>
      <c r="D71" s="4">
        <v>0.0</v>
      </c>
      <c r="E71" s="1">
        <v>0.0</v>
      </c>
      <c r="F71" s="1">
        <v>0.0</v>
      </c>
      <c r="G71" s="1">
        <v>4.0</v>
      </c>
      <c r="H71" s="1">
        <v>12.0</v>
      </c>
      <c r="I71" s="1">
        <v>2.0</v>
      </c>
      <c r="J71" s="4">
        <v>-0.16666666666666666</v>
      </c>
      <c r="K71" s="4">
        <v>0.0</v>
      </c>
      <c r="L71" s="1">
        <v>1.0</v>
      </c>
      <c r="M71" s="1">
        <v>0.0</v>
      </c>
      <c r="N71" s="1">
        <v>10.0</v>
      </c>
      <c r="O71" s="1">
        <v>0.0</v>
      </c>
      <c r="P71" s="5">
        <v>-0.16666666666666666</v>
      </c>
      <c r="Q71" s="10">
        <v>0.0</v>
      </c>
      <c r="R71" s="1">
        <v>5.0</v>
      </c>
      <c r="S71" s="1">
        <v>20.0</v>
      </c>
      <c r="T71" s="1">
        <v>1.0</v>
      </c>
      <c r="U71" s="1">
        <v>2.0</v>
      </c>
      <c r="V71" s="11">
        <v>0.0</v>
      </c>
      <c r="W71" s="11">
        <v>0.0</v>
      </c>
      <c r="X71" s="11">
        <v>0.0</v>
      </c>
      <c r="Y71" s="11">
        <v>0.0</v>
      </c>
      <c r="Z71" s="11">
        <v>0.0</v>
      </c>
      <c r="AA71" s="11">
        <v>0.0</v>
      </c>
      <c r="AC71" s="11">
        <v>1.0</v>
      </c>
      <c r="AD71" s="11">
        <v>0.0</v>
      </c>
      <c r="AE71" s="11">
        <v>2.0</v>
      </c>
      <c r="AF71" s="11">
        <v>0.0</v>
      </c>
      <c r="AG71" s="11">
        <v>3.0</v>
      </c>
      <c r="AH71" s="11">
        <v>0.0</v>
      </c>
      <c r="AI71" s="11">
        <v>0.0</v>
      </c>
      <c r="AJ71" s="11">
        <v>0.0</v>
      </c>
      <c r="AK71" s="1">
        <v>0.0</v>
      </c>
      <c r="AL71" s="1">
        <v>0.0</v>
      </c>
    </row>
    <row r="72" ht="12.0" customHeight="1">
      <c r="B72" s="1"/>
      <c r="C72" s="1"/>
      <c r="D72" s="1"/>
      <c r="E72" s="1"/>
      <c r="F72" s="1"/>
      <c r="G72" s="1"/>
      <c r="H72" s="1"/>
      <c r="I72" s="1"/>
      <c r="J72" s="1"/>
      <c r="K72" s="1"/>
      <c r="L72" s="1"/>
      <c r="M72" s="1"/>
      <c r="N72" s="1"/>
      <c r="O72" s="1"/>
    </row>
    <row r="73" ht="12.0"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row>
    <row r="74" ht="12.0" customHeight="1"/>
    <row r="75" ht="12.0" customHeight="1">
      <c r="A75" s="15" t="s">
        <v>60</v>
      </c>
    </row>
    <row r="76" ht="42.75" customHeight="1">
      <c r="A76" s="11" t="s">
        <v>61</v>
      </c>
      <c r="B76" s="16" t="s">
        <v>62</v>
      </c>
      <c r="D76" s="16" t="s">
        <v>63</v>
      </c>
    </row>
    <row r="77" ht="42.75" customHeight="1">
      <c r="A77" s="11" t="s">
        <v>64</v>
      </c>
      <c r="B77" s="16" t="s">
        <v>65</v>
      </c>
      <c r="D77" s="16" t="s">
        <v>66</v>
      </c>
    </row>
    <row r="78" ht="42.75" customHeight="1">
      <c r="A78" s="11" t="s">
        <v>67</v>
      </c>
      <c r="B78" s="16" t="s">
        <v>68</v>
      </c>
      <c r="D78" s="16" t="s">
        <v>69</v>
      </c>
    </row>
    <row r="79" ht="54.0" customHeight="1">
      <c r="A79" s="11" t="s">
        <v>70</v>
      </c>
      <c r="B79" s="16" t="s">
        <v>71</v>
      </c>
      <c r="D79" s="16" t="s">
        <v>72</v>
      </c>
    </row>
    <row r="80" ht="33.75" customHeight="1">
      <c r="A80" s="11" t="s">
        <v>73</v>
      </c>
      <c r="B80" s="16" t="s">
        <v>74</v>
      </c>
      <c r="D80" s="16" t="s">
        <v>75</v>
      </c>
    </row>
    <row r="81" ht="63.75" customHeight="1">
      <c r="A81" s="11" t="s">
        <v>76</v>
      </c>
      <c r="B81" s="16" t="s">
        <v>77</v>
      </c>
      <c r="D81" s="16" t="s">
        <v>78</v>
      </c>
    </row>
    <row r="82" ht="72.75" customHeight="1">
      <c r="A82" s="11" t="s">
        <v>79</v>
      </c>
      <c r="B82" s="16" t="s">
        <v>80</v>
      </c>
      <c r="D82" s="16" t="s">
        <v>81</v>
      </c>
    </row>
    <row r="83" ht="42.0" customHeight="1">
      <c r="A83" s="11" t="s">
        <v>82</v>
      </c>
      <c r="B83" s="16" t="s">
        <v>83</v>
      </c>
      <c r="D83" s="16" t="s">
        <v>84</v>
      </c>
    </row>
    <row r="84" ht="99.75" customHeight="1">
      <c r="A84" s="11" t="s">
        <v>85</v>
      </c>
      <c r="B84" s="16" t="s">
        <v>86</v>
      </c>
      <c r="D84" s="16" t="s">
        <v>87</v>
      </c>
    </row>
    <row r="85" ht="64.5" customHeight="1">
      <c r="A85" s="11" t="s">
        <v>88</v>
      </c>
      <c r="B85" s="16" t="s">
        <v>89</v>
      </c>
      <c r="D85" s="16" t="s">
        <v>90</v>
      </c>
    </row>
    <row r="86" ht="21.75" customHeight="1">
      <c r="A86" s="11" t="s">
        <v>91</v>
      </c>
      <c r="B86" s="16" t="s">
        <v>92</v>
      </c>
      <c r="D86" s="16" t="s">
        <v>93</v>
      </c>
    </row>
    <row r="87" ht="64.5" customHeight="1">
      <c r="A87" s="11" t="s">
        <v>94</v>
      </c>
      <c r="B87" s="16" t="s">
        <v>95</v>
      </c>
      <c r="D87" s="16" t="s">
        <v>96</v>
      </c>
    </row>
    <row r="88" ht="75.0" customHeight="1">
      <c r="A88" s="11" t="s">
        <v>97</v>
      </c>
      <c r="B88" s="16" t="s">
        <v>98</v>
      </c>
      <c r="D88" s="16" t="s">
        <v>99</v>
      </c>
    </row>
    <row r="89" ht="28.5" customHeight="1">
      <c r="A89" s="11" t="s">
        <v>100</v>
      </c>
      <c r="B89" s="16" t="s">
        <v>101</v>
      </c>
      <c r="D89" s="16" t="s">
        <v>102</v>
      </c>
    </row>
    <row r="90" ht="55.5" customHeight="1">
      <c r="A90" s="11" t="s">
        <v>103</v>
      </c>
      <c r="B90" s="16" t="s">
        <v>104</v>
      </c>
      <c r="D90" s="16" t="s">
        <v>105</v>
      </c>
    </row>
    <row r="91" ht="31.5" customHeight="1">
      <c r="A91" s="11" t="s">
        <v>106</v>
      </c>
      <c r="B91" s="16" t="s">
        <v>107</v>
      </c>
      <c r="D91" s="16" t="s">
        <v>108</v>
      </c>
    </row>
    <row r="92" ht="37.5" customHeight="1">
      <c r="A92" s="11" t="s">
        <v>109</v>
      </c>
      <c r="B92" s="16" t="s">
        <v>57</v>
      </c>
      <c r="D92" s="16" t="s">
        <v>110</v>
      </c>
    </row>
    <row r="93" ht="43.5" customHeight="1">
      <c r="A93" s="11" t="s">
        <v>111</v>
      </c>
      <c r="B93" s="16" t="s">
        <v>112</v>
      </c>
      <c r="D93" s="16" t="s">
        <v>113</v>
      </c>
    </row>
    <row r="94" ht="54.0" customHeight="1">
      <c r="A94" s="11" t="s">
        <v>114</v>
      </c>
      <c r="B94" s="16" t="s">
        <v>115</v>
      </c>
      <c r="D94" s="16" t="s">
        <v>116</v>
      </c>
    </row>
    <row r="95" ht="30.75" customHeight="1">
      <c r="A95" s="11" t="s">
        <v>117</v>
      </c>
      <c r="B95" s="16" t="s">
        <v>118</v>
      </c>
      <c r="D95" s="16" t="s">
        <v>119</v>
      </c>
    </row>
    <row r="96" ht="54.0" customHeight="1">
      <c r="A96" s="11" t="s">
        <v>120</v>
      </c>
      <c r="B96" s="16" t="s">
        <v>121</v>
      </c>
      <c r="D96" s="16" t="s">
        <v>122</v>
      </c>
    </row>
    <row r="97" ht="69.75" customHeight="1">
      <c r="A97" s="11" t="s">
        <v>123</v>
      </c>
      <c r="B97" s="16" t="s">
        <v>124</v>
      </c>
      <c r="D97" s="16" t="s">
        <v>125</v>
      </c>
    </row>
    <row r="98" ht="49.5" customHeight="1">
      <c r="A98" s="11" t="s">
        <v>126</v>
      </c>
      <c r="B98" s="16" t="s">
        <v>127</v>
      </c>
      <c r="D98" s="16" t="s">
        <v>128</v>
      </c>
    </row>
    <row r="99" ht="43.5" customHeight="1">
      <c r="A99" s="11" t="s">
        <v>129</v>
      </c>
      <c r="B99" s="16" t="s">
        <v>130</v>
      </c>
      <c r="D99" s="16" t="s">
        <v>131</v>
      </c>
    </row>
    <row r="100" ht="81.75" customHeight="1">
      <c r="A100" s="11" t="s">
        <v>132</v>
      </c>
      <c r="B100" s="16" t="s">
        <v>133</v>
      </c>
      <c r="D100" s="16" t="s">
        <v>134</v>
      </c>
    </row>
    <row r="101" ht="30.0" customHeight="1">
      <c r="A101" s="11" t="s">
        <v>135</v>
      </c>
      <c r="B101" s="16" t="s">
        <v>136</v>
      </c>
      <c r="D101" s="16" t="s">
        <v>137</v>
      </c>
    </row>
    <row r="102" ht="85.5" customHeight="1">
      <c r="A102" s="11" t="s">
        <v>138</v>
      </c>
      <c r="B102" s="16" t="s">
        <v>139</v>
      </c>
      <c r="D102" s="16" t="s">
        <v>140</v>
      </c>
    </row>
    <row r="103" ht="30.75" customHeight="1">
      <c r="A103" s="11" t="s">
        <v>141</v>
      </c>
      <c r="B103" s="16" t="s">
        <v>142</v>
      </c>
      <c r="D103" s="16" t="s">
        <v>143</v>
      </c>
    </row>
    <row r="104" ht="52.5" customHeight="1">
      <c r="A104" s="11" t="s">
        <v>144</v>
      </c>
      <c r="B104" s="16" t="s">
        <v>145</v>
      </c>
      <c r="D104" s="16" t="s">
        <v>146</v>
      </c>
    </row>
    <row r="105" ht="78.75" customHeight="1">
      <c r="A105" s="11" t="s">
        <v>147</v>
      </c>
      <c r="B105" s="16" t="s">
        <v>148</v>
      </c>
      <c r="D105" s="16" t="s">
        <v>149</v>
      </c>
    </row>
    <row r="106" ht="19.5" customHeight="1">
      <c r="A106" s="11" t="s">
        <v>150</v>
      </c>
      <c r="B106" s="16" t="s">
        <v>151</v>
      </c>
      <c r="D106" s="16" t="s">
        <v>152</v>
      </c>
    </row>
    <row r="107" ht="61.5" customHeight="1">
      <c r="A107" s="11" t="s">
        <v>153</v>
      </c>
      <c r="B107" s="16" t="s">
        <v>154</v>
      </c>
      <c r="D107" s="16" t="s">
        <v>155</v>
      </c>
    </row>
    <row r="108" ht="27.0" customHeight="1">
      <c r="A108" s="11" t="s">
        <v>156</v>
      </c>
      <c r="B108" s="16" t="s">
        <v>157</v>
      </c>
      <c r="D108" s="16" t="s">
        <v>158</v>
      </c>
    </row>
    <row r="109" ht="52.5" customHeight="1">
      <c r="A109" s="11" t="s">
        <v>159</v>
      </c>
      <c r="B109" s="16" t="s">
        <v>160</v>
      </c>
      <c r="D109" s="16" t="s">
        <v>161</v>
      </c>
    </row>
    <row r="110" ht="88.5" customHeight="1">
      <c r="A110" s="11" t="s">
        <v>162</v>
      </c>
      <c r="B110" s="16" t="s">
        <v>163</v>
      </c>
      <c r="D110" s="16" t="s">
        <v>164</v>
      </c>
    </row>
    <row r="111" ht="21.75" customHeight="1">
      <c r="A111" s="11" t="s">
        <v>165</v>
      </c>
      <c r="B111" s="16" t="s">
        <v>166</v>
      </c>
      <c r="D111" s="16" t="s">
        <v>167</v>
      </c>
    </row>
    <row r="112" ht="37.5" customHeight="1">
      <c r="A112" s="11" t="s">
        <v>168</v>
      </c>
      <c r="B112" s="16" t="s">
        <v>169</v>
      </c>
      <c r="D112" s="16" t="s">
        <v>170</v>
      </c>
    </row>
    <row r="113" ht="103.5" customHeight="1">
      <c r="A113" s="11" t="s">
        <v>171</v>
      </c>
      <c r="B113" s="16" t="s">
        <v>172</v>
      </c>
      <c r="D113" s="16" t="s">
        <v>173</v>
      </c>
    </row>
    <row r="114" ht="54.0" customHeight="1">
      <c r="A114" s="11" t="s">
        <v>174</v>
      </c>
      <c r="B114" s="16" t="s">
        <v>175</v>
      </c>
      <c r="D114" s="16" t="s">
        <v>176</v>
      </c>
    </row>
    <row r="115" ht="21.75" customHeight="1">
      <c r="A115" s="11" t="s">
        <v>177</v>
      </c>
      <c r="B115" s="16" t="s">
        <v>178</v>
      </c>
      <c r="D115" s="16" t="s">
        <v>179</v>
      </c>
    </row>
    <row r="116" ht="40.5" customHeight="1">
      <c r="A116" s="11" t="s">
        <v>180</v>
      </c>
      <c r="B116" s="16" t="s">
        <v>181</v>
      </c>
      <c r="D116" s="16" t="s">
        <v>182</v>
      </c>
    </row>
    <row r="117" ht="42.0" customHeight="1">
      <c r="A117" s="11" t="s">
        <v>183</v>
      </c>
      <c r="B117" s="16" t="s">
        <v>184</v>
      </c>
      <c r="D117" s="16" t="s">
        <v>185</v>
      </c>
    </row>
    <row r="118" ht="21.75" customHeight="1">
      <c r="B118" s="16"/>
      <c r="D118" s="16"/>
    </row>
    <row r="119" ht="12.0" customHeight="1"/>
    <row r="120" ht="12.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row>
    <row r="121" ht="12.0" customHeight="1">
      <c r="B121" s="15"/>
    </row>
    <row r="122" ht="12.0" customHeight="1">
      <c r="A122" s="15" t="s">
        <v>186</v>
      </c>
    </row>
    <row r="123" ht="12.0" customHeight="1">
      <c r="B123" s="11" t="s">
        <v>187</v>
      </c>
      <c r="C123" s="11" t="s">
        <v>188</v>
      </c>
      <c r="D123" s="11" t="s">
        <v>189</v>
      </c>
      <c r="E123" s="11" t="s">
        <v>190</v>
      </c>
      <c r="F123" s="11" t="s">
        <v>191</v>
      </c>
      <c r="G123" s="11" t="s">
        <v>192</v>
      </c>
      <c r="H123" s="11" t="s">
        <v>193</v>
      </c>
      <c r="I123" s="11" t="s">
        <v>194</v>
      </c>
      <c r="J123" s="11" t="s">
        <v>159</v>
      </c>
      <c r="K123" s="11" t="s">
        <v>168</v>
      </c>
      <c r="L123" s="11" t="s">
        <v>171</v>
      </c>
      <c r="M123" s="11" t="s">
        <v>174</v>
      </c>
      <c r="N123" s="11" t="s">
        <v>180</v>
      </c>
      <c r="O123" s="11" t="s">
        <v>183</v>
      </c>
    </row>
    <row r="124" ht="12.0" customHeight="1">
      <c r="A124" s="2" t="s">
        <v>39</v>
      </c>
      <c r="B124" s="17">
        <f t="shared" ref="B124:B136" si="52">AVERAGE(E124:S124)</f>
        <v>0.8782051282</v>
      </c>
      <c r="C124" s="18">
        <f t="shared" ref="C124:C136" si="53">COUNT(E124:S124)</f>
        <v>2</v>
      </c>
      <c r="D124" s="4">
        <f t="shared" ref="D124:D136" si="54">PRODUCT(C124,B124)</f>
        <v>1.756410256</v>
      </c>
      <c r="E124" s="4">
        <f>12/13</f>
        <v>0.9230769231</v>
      </c>
      <c r="F124" s="4">
        <f>10/12</f>
        <v>0.8333333333</v>
      </c>
      <c r="G124" s="19"/>
      <c r="H124" s="19"/>
      <c r="I124" s="19"/>
      <c r="J124" s="19"/>
      <c r="K124" s="19"/>
      <c r="L124" s="19"/>
      <c r="M124" s="19"/>
      <c r="N124" s="19"/>
      <c r="O124" s="19"/>
    </row>
    <row r="125" ht="12.0" customHeight="1">
      <c r="A125" s="8" t="s">
        <v>49</v>
      </c>
      <c r="B125" s="17">
        <f t="shared" si="52"/>
        <v>0.7951048951</v>
      </c>
      <c r="C125" s="18">
        <f t="shared" si="53"/>
        <v>11</v>
      </c>
      <c r="D125" s="4">
        <f t="shared" si="54"/>
        <v>8.746153846</v>
      </c>
      <c r="E125" s="4">
        <f>11/13</f>
        <v>0.8461538462</v>
      </c>
      <c r="F125" s="4">
        <v>1.0</v>
      </c>
      <c r="G125" s="4">
        <f>8/10</f>
        <v>0.8</v>
      </c>
      <c r="H125" s="4">
        <f>1/10</f>
        <v>0.1</v>
      </c>
      <c r="I125" s="4">
        <v>1.0</v>
      </c>
      <c r="J125" s="4">
        <f>4/8</f>
        <v>0.5</v>
      </c>
      <c r="K125" s="4">
        <f t="shared" ref="K125:K127" si="55">3.5/7</f>
        <v>0.5</v>
      </c>
      <c r="L125" s="4">
        <v>1.0</v>
      </c>
      <c r="M125" s="4">
        <v>1.0</v>
      </c>
      <c r="N125" s="4">
        <v>1.0</v>
      </c>
      <c r="O125" s="4">
        <v>1.0</v>
      </c>
    </row>
    <row r="126" ht="12.0" customHeight="1">
      <c r="A126" s="8" t="s">
        <v>47</v>
      </c>
      <c r="B126" s="17">
        <f t="shared" si="52"/>
        <v>0.6977078477</v>
      </c>
      <c r="C126" s="18">
        <f t="shared" si="53"/>
        <v>11</v>
      </c>
      <c r="D126" s="4">
        <f t="shared" si="54"/>
        <v>7.674786325</v>
      </c>
      <c r="E126" s="4">
        <f>10/13</f>
        <v>0.7692307692</v>
      </c>
      <c r="F126" s="4">
        <f>9/12</f>
        <v>0.75</v>
      </c>
      <c r="G126" s="4">
        <f>5.5/10</f>
        <v>0.55</v>
      </c>
      <c r="H126" s="4">
        <f>9/10</f>
        <v>0.9</v>
      </c>
      <c r="I126" s="4">
        <f>5/9</f>
        <v>0.5555555556</v>
      </c>
      <c r="J126" s="4">
        <v>1.0</v>
      </c>
      <c r="K126" s="4">
        <f t="shared" si="55"/>
        <v>0.5</v>
      </c>
      <c r="L126" s="4">
        <f>3/6</f>
        <v>0.5</v>
      </c>
      <c r="M126" s="4">
        <f>4/5</f>
        <v>0.8</v>
      </c>
      <c r="N126" s="4">
        <f>3/5</f>
        <v>0.6</v>
      </c>
      <c r="O126" s="4">
        <f>3/4</f>
        <v>0.75</v>
      </c>
    </row>
    <row r="127" ht="12.0" customHeight="1">
      <c r="A127" s="3" t="s">
        <v>34</v>
      </c>
      <c r="B127" s="17">
        <f t="shared" si="52"/>
        <v>0.6572344322</v>
      </c>
      <c r="C127" s="18">
        <f t="shared" si="53"/>
        <v>7</v>
      </c>
      <c r="D127" s="4">
        <f t="shared" si="54"/>
        <v>4.600641026</v>
      </c>
      <c r="E127" s="4">
        <f>9/13</f>
        <v>0.6923076923</v>
      </c>
      <c r="F127" s="4">
        <v>0.0</v>
      </c>
      <c r="G127" s="4">
        <f>9/10</f>
        <v>0.9</v>
      </c>
      <c r="H127" s="4">
        <f>8/10</f>
        <v>0.8</v>
      </c>
      <c r="I127" s="4">
        <f>7.5/9</f>
        <v>0.8333333333</v>
      </c>
      <c r="J127" s="4">
        <f>7/8</f>
        <v>0.875</v>
      </c>
      <c r="K127" s="4">
        <f t="shared" si="55"/>
        <v>0.5</v>
      </c>
      <c r="L127" s="19"/>
      <c r="M127" s="19"/>
      <c r="N127" s="19"/>
      <c r="O127" s="19"/>
    </row>
    <row r="128" ht="12.0" customHeight="1">
      <c r="A128" s="3" t="s">
        <v>32</v>
      </c>
      <c r="B128" s="17">
        <f t="shared" si="52"/>
        <v>0.5801282051</v>
      </c>
      <c r="C128" s="18">
        <f t="shared" si="53"/>
        <v>4</v>
      </c>
      <c r="D128" s="4">
        <f t="shared" si="54"/>
        <v>2.320512821</v>
      </c>
      <c r="E128" s="4">
        <f>2/13</f>
        <v>0.1538461538</v>
      </c>
      <c r="F128" s="4">
        <f>8/12</f>
        <v>0.6666666667</v>
      </c>
      <c r="G128" s="4">
        <v>1.0</v>
      </c>
      <c r="H128" s="4">
        <f>5/10</f>
        <v>0.5</v>
      </c>
      <c r="I128" s="19"/>
      <c r="J128" s="19"/>
      <c r="K128" s="19"/>
      <c r="L128" s="19"/>
      <c r="M128" s="19"/>
      <c r="N128" s="19"/>
      <c r="O128" s="19"/>
    </row>
    <row r="129" ht="12.0" customHeight="1">
      <c r="A129" s="8" t="s">
        <v>51</v>
      </c>
      <c r="B129" s="17">
        <f t="shared" si="52"/>
        <v>0.5572222222</v>
      </c>
      <c r="C129" s="18">
        <f t="shared" si="53"/>
        <v>10</v>
      </c>
      <c r="D129" s="4">
        <f t="shared" si="54"/>
        <v>5.572222222</v>
      </c>
      <c r="E129" s="4">
        <v>1.0</v>
      </c>
      <c r="F129" s="4">
        <f>11/12</f>
        <v>0.9166666667</v>
      </c>
      <c r="G129" s="4">
        <f>5.5/10</f>
        <v>0.55</v>
      </c>
      <c r="H129" s="4">
        <f>2.5/10</f>
        <v>0.25</v>
      </c>
      <c r="I129" s="4">
        <f>5/9</f>
        <v>0.5555555556</v>
      </c>
      <c r="J129" s="4">
        <f>4/8</f>
        <v>0.5</v>
      </c>
      <c r="K129" s="4">
        <f>3.5/7</f>
        <v>0.5</v>
      </c>
      <c r="L129" s="4">
        <f>3/6</f>
        <v>0.5</v>
      </c>
      <c r="M129" s="4">
        <f>1/5</f>
        <v>0.2</v>
      </c>
      <c r="N129" s="4">
        <f>3/5</f>
        <v>0.6</v>
      </c>
      <c r="O129" s="4"/>
    </row>
    <row r="130" ht="12.0" customHeight="1">
      <c r="A130" s="3" t="s">
        <v>31</v>
      </c>
      <c r="B130" s="17">
        <f t="shared" si="52"/>
        <v>0.5497435897</v>
      </c>
      <c r="C130" s="18">
        <f t="shared" si="53"/>
        <v>5</v>
      </c>
      <c r="D130" s="4">
        <f t="shared" si="54"/>
        <v>2.748717949</v>
      </c>
      <c r="E130" s="4">
        <f>8/13</f>
        <v>0.6153846154</v>
      </c>
      <c r="F130" s="4">
        <v>0.0</v>
      </c>
      <c r="G130" s="4">
        <f>7/10</f>
        <v>0.7</v>
      </c>
      <c r="H130" s="4">
        <f>6/10</f>
        <v>0.6</v>
      </c>
      <c r="I130" s="4">
        <f>7.5/9</f>
        <v>0.8333333333</v>
      </c>
      <c r="J130" s="19"/>
      <c r="K130" s="19"/>
      <c r="L130" s="19"/>
      <c r="M130" s="19"/>
      <c r="N130" s="19"/>
      <c r="O130" s="19"/>
    </row>
    <row r="131" ht="12.0" customHeight="1">
      <c r="A131" s="3" t="s">
        <v>35</v>
      </c>
      <c r="B131" s="17">
        <f t="shared" si="52"/>
        <v>0.5384615385</v>
      </c>
      <c r="C131" s="18">
        <f t="shared" si="53"/>
        <v>1</v>
      </c>
      <c r="D131" s="4">
        <f t="shared" si="54"/>
        <v>0.5384615385</v>
      </c>
      <c r="E131" s="4">
        <f>7/13</f>
        <v>0.5384615385</v>
      </c>
      <c r="F131" s="19"/>
      <c r="G131" s="19"/>
      <c r="H131" s="19"/>
      <c r="I131" s="19"/>
      <c r="J131" s="19"/>
      <c r="K131" s="19"/>
      <c r="L131" s="19"/>
      <c r="M131" s="19"/>
      <c r="N131" s="19"/>
      <c r="O131" s="19"/>
    </row>
    <row r="132" ht="12.0" customHeight="1">
      <c r="A132" s="2" t="s">
        <v>38</v>
      </c>
      <c r="B132" s="17">
        <f t="shared" si="52"/>
        <v>0.5303418803</v>
      </c>
      <c r="C132" s="18">
        <f t="shared" si="53"/>
        <v>11</v>
      </c>
      <c r="D132" s="4">
        <f t="shared" si="54"/>
        <v>5.833760684</v>
      </c>
      <c r="E132" s="4">
        <f>6/13</f>
        <v>0.4615384615</v>
      </c>
      <c r="F132" s="4">
        <f>5/12</f>
        <v>0.4166666667</v>
      </c>
      <c r="G132" s="4">
        <f t="shared" ref="G132:G133" si="57">2/10</f>
        <v>0.2</v>
      </c>
      <c r="H132" s="4">
        <v>1.0</v>
      </c>
      <c r="I132" s="4">
        <f>5/9</f>
        <v>0.5555555556</v>
      </c>
      <c r="J132" s="4">
        <f t="shared" ref="J132:J134" si="58">4/8</f>
        <v>0.5</v>
      </c>
      <c r="K132" s="4">
        <f>3.5/7</f>
        <v>0.5</v>
      </c>
      <c r="L132" s="4">
        <f t="shared" ref="L132:L134" si="59">3/6</f>
        <v>0.5</v>
      </c>
      <c r="M132" s="4">
        <f t="shared" ref="M132:N132" si="56">3/5</f>
        <v>0.6</v>
      </c>
      <c r="N132" s="4">
        <f t="shared" si="56"/>
        <v>0.6</v>
      </c>
      <c r="O132" s="4">
        <f>2/4</f>
        <v>0.5</v>
      </c>
    </row>
    <row r="133" ht="12.0" customHeight="1">
      <c r="A133" s="7" t="s">
        <v>41</v>
      </c>
      <c r="B133" s="17">
        <f t="shared" si="52"/>
        <v>0.4253739316</v>
      </c>
      <c r="C133" s="18">
        <f t="shared" si="53"/>
        <v>8</v>
      </c>
      <c r="D133" s="4">
        <f t="shared" si="54"/>
        <v>3.402991453</v>
      </c>
      <c r="E133" s="4">
        <f>3/13</f>
        <v>0.2307692308</v>
      </c>
      <c r="F133" s="4">
        <f>6/12</f>
        <v>0.5</v>
      </c>
      <c r="G133" s="4">
        <f t="shared" si="57"/>
        <v>0.2</v>
      </c>
      <c r="H133" s="4">
        <f>2.5/10</f>
        <v>0.25</v>
      </c>
      <c r="I133" s="4">
        <f t="shared" ref="I133:I135" si="61">2/9</f>
        <v>0.2222222222</v>
      </c>
      <c r="J133" s="4">
        <f t="shared" si="58"/>
        <v>0.5</v>
      </c>
      <c r="K133" s="4">
        <v>1.0</v>
      </c>
      <c r="L133" s="4">
        <f t="shared" si="59"/>
        <v>0.5</v>
      </c>
      <c r="M133" s="19"/>
      <c r="N133" s="19"/>
      <c r="O133" s="19"/>
    </row>
    <row r="134" ht="12.0" customHeight="1">
      <c r="A134" s="2" t="s">
        <v>40</v>
      </c>
      <c r="B134" s="17">
        <f t="shared" si="52"/>
        <v>0.3665889666</v>
      </c>
      <c r="C134" s="18">
        <f t="shared" si="53"/>
        <v>11</v>
      </c>
      <c r="D134" s="4">
        <f t="shared" si="54"/>
        <v>4.032478632</v>
      </c>
      <c r="E134" s="4">
        <f>1/13</f>
        <v>0.07692307692</v>
      </c>
      <c r="F134" s="4">
        <f>7/12</f>
        <v>0.5833333333</v>
      </c>
      <c r="G134" s="4">
        <f t="shared" ref="G134:H134" si="60">4/10</f>
        <v>0.4</v>
      </c>
      <c r="H134" s="4">
        <f t="shared" si="60"/>
        <v>0.4</v>
      </c>
      <c r="I134" s="4">
        <f t="shared" si="61"/>
        <v>0.2222222222</v>
      </c>
      <c r="J134" s="4">
        <f t="shared" si="58"/>
        <v>0.5</v>
      </c>
      <c r="K134" s="4">
        <f>3.5/7</f>
        <v>0.5</v>
      </c>
      <c r="L134" s="4">
        <f t="shared" si="59"/>
        <v>0.5</v>
      </c>
      <c r="M134" s="4">
        <f>2/5</f>
        <v>0.4</v>
      </c>
      <c r="N134" s="4">
        <f>1/5</f>
        <v>0.2</v>
      </c>
      <c r="O134" s="4">
        <f>1/4</f>
        <v>0.25</v>
      </c>
    </row>
    <row r="135" ht="12.0" customHeight="1">
      <c r="A135" s="2" t="s">
        <v>42</v>
      </c>
      <c r="B135" s="17">
        <f t="shared" si="52"/>
        <v>0.32752849</v>
      </c>
      <c r="C135" s="18">
        <f t="shared" si="53"/>
        <v>6</v>
      </c>
      <c r="D135" s="4">
        <f t="shared" si="54"/>
        <v>1.96517094</v>
      </c>
      <c r="E135" s="4">
        <f>5/13</f>
        <v>0.3846153846</v>
      </c>
      <c r="F135" s="4">
        <f>4/12</f>
        <v>0.3333333333</v>
      </c>
      <c r="G135" s="4">
        <f>2/10</f>
        <v>0.2</v>
      </c>
      <c r="H135" s="4">
        <f>7/10</f>
        <v>0.7</v>
      </c>
      <c r="I135" s="4">
        <f t="shared" si="61"/>
        <v>0.2222222222</v>
      </c>
      <c r="J135" s="4">
        <f>1/8</f>
        <v>0.125</v>
      </c>
      <c r="K135" s="19"/>
      <c r="L135" s="19"/>
      <c r="M135" s="19"/>
      <c r="N135" s="19"/>
      <c r="O135" s="19"/>
    </row>
    <row r="136" ht="12.0" customHeight="1">
      <c r="A136" s="8" t="s">
        <v>50</v>
      </c>
      <c r="B136" s="17">
        <f t="shared" si="52"/>
        <v>0.1538461538</v>
      </c>
      <c r="C136" s="18">
        <f t="shared" si="53"/>
        <v>2</v>
      </c>
      <c r="D136" s="4">
        <f t="shared" si="54"/>
        <v>0.3076923077</v>
      </c>
      <c r="E136" s="4">
        <f>4/13</f>
        <v>0.3076923077</v>
      </c>
      <c r="F136" s="4">
        <v>0.0</v>
      </c>
      <c r="G136" s="19"/>
      <c r="H136" s="19"/>
      <c r="I136" s="19"/>
      <c r="J136" s="19"/>
      <c r="K136" s="19"/>
      <c r="L136" s="19"/>
      <c r="M136" s="19"/>
      <c r="N136" s="19"/>
      <c r="O136" s="19"/>
    </row>
    <row r="137" ht="12.0" customHeight="1">
      <c r="E137" s="11">
        <v>13.0</v>
      </c>
      <c r="F137" s="11">
        <v>12.0</v>
      </c>
      <c r="G137" s="11">
        <v>10.0</v>
      </c>
      <c r="H137" s="11">
        <v>10.0</v>
      </c>
      <c r="I137" s="11">
        <v>9.0</v>
      </c>
      <c r="J137" s="11">
        <v>8.0</v>
      </c>
      <c r="K137" s="11">
        <v>7.0</v>
      </c>
      <c r="L137" s="11">
        <v>6.0</v>
      </c>
      <c r="M137" s="11">
        <v>5.0</v>
      </c>
      <c r="N137" s="11">
        <v>5.0</v>
      </c>
      <c r="O137" s="11">
        <v>4.0</v>
      </c>
    </row>
    <row r="138" ht="12.0" customHeight="1"/>
    <row r="139" ht="12.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row>
    <row r="140" ht="12.0" customHeight="1">
      <c r="B140" s="15"/>
    </row>
    <row r="141" ht="12.0" customHeight="1">
      <c r="A141" s="15" t="s">
        <v>195</v>
      </c>
    </row>
    <row r="142" ht="12.0" customHeight="1">
      <c r="B142" s="11" t="s">
        <v>196</v>
      </c>
      <c r="C142" s="11" t="s">
        <v>188</v>
      </c>
      <c r="D142" s="11" t="s">
        <v>197</v>
      </c>
      <c r="E142" s="11" t="s">
        <v>198</v>
      </c>
      <c r="F142" s="11" t="s">
        <v>199</v>
      </c>
      <c r="G142" s="11" t="s">
        <v>200</v>
      </c>
      <c r="H142" s="11" t="s">
        <v>201</v>
      </c>
      <c r="I142" s="11" t="s">
        <v>202</v>
      </c>
    </row>
    <row r="143" ht="12.0" customHeight="1">
      <c r="A143" s="8" t="s">
        <v>49</v>
      </c>
      <c r="B143" s="17">
        <f t="shared" ref="B143:B151" si="62">AVERAGE(E143:S143)</f>
        <v>1</v>
      </c>
      <c r="C143" s="18">
        <f t="shared" ref="C143:C151" si="63">COUNT(E143:S143)</f>
        <v>1</v>
      </c>
      <c r="D143" s="4">
        <f t="shared" ref="D143:D151" si="64">PRODUCT(C143,B143)</f>
        <v>1</v>
      </c>
      <c r="E143" s="19"/>
      <c r="F143" s="19"/>
      <c r="G143" s="19"/>
      <c r="H143" s="4">
        <v>1.0</v>
      </c>
      <c r="I143" s="20"/>
    </row>
    <row r="144" ht="12.0" customHeight="1">
      <c r="A144" s="3" t="s">
        <v>31</v>
      </c>
      <c r="B144" s="17">
        <f t="shared" si="62"/>
        <v>0.8</v>
      </c>
      <c r="C144" s="18">
        <f t="shared" si="63"/>
        <v>2</v>
      </c>
      <c r="D144" s="4">
        <f t="shared" si="64"/>
        <v>1.6</v>
      </c>
      <c r="E144" s="4">
        <f>1/1</f>
        <v>1</v>
      </c>
      <c r="F144" s="19"/>
      <c r="G144" s="4">
        <f>3/5</f>
        <v>0.6</v>
      </c>
      <c r="H144" s="19"/>
      <c r="I144" s="20"/>
    </row>
    <row r="145" ht="12.0" customHeight="1">
      <c r="A145" s="7" t="s">
        <v>41</v>
      </c>
      <c r="B145" s="17">
        <f t="shared" si="62"/>
        <v>0.8</v>
      </c>
      <c r="C145" s="18">
        <f t="shared" si="63"/>
        <v>1</v>
      </c>
      <c r="D145" s="4">
        <f t="shared" si="64"/>
        <v>0.8</v>
      </c>
      <c r="E145" s="19"/>
      <c r="F145" s="19"/>
      <c r="G145" s="4">
        <f>4/5</f>
        <v>0.8</v>
      </c>
      <c r="H145" s="19"/>
      <c r="I145" s="20"/>
    </row>
    <row r="146" ht="12.0" customHeight="1">
      <c r="A146" s="8" t="s">
        <v>51</v>
      </c>
      <c r="B146" s="17">
        <f t="shared" si="62"/>
        <v>0.75</v>
      </c>
      <c r="C146" s="18">
        <f t="shared" si="63"/>
        <v>2</v>
      </c>
      <c r="D146" s="4">
        <f t="shared" si="64"/>
        <v>1.5</v>
      </c>
      <c r="E146" s="19"/>
      <c r="F146" s="19"/>
      <c r="G146" s="4">
        <v>1.0</v>
      </c>
      <c r="H146" s="19"/>
      <c r="I146" s="4">
        <v>0.5</v>
      </c>
    </row>
    <row r="147" ht="12.0" customHeight="1">
      <c r="A147" s="8" t="s">
        <v>47</v>
      </c>
      <c r="B147" s="17">
        <f t="shared" si="62"/>
        <v>0.75</v>
      </c>
      <c r="C147" s="18">
        <f t="shared" si="63"/>
        <v>2</v>
      </c>
      <c r="D147" s="4">
        <f t="shared" si="64"/>
        <v>1.5</v>
      </c>
      <c r="E147" s="4">
        <f>1/2</f>
        <v>0.5</v>
      </c>
      <c r="F147" s="4">
        <v>1.0</v>
      </c>
      <c r="G147" s="19"/>
      <c r="H147" s="19"/>
      <c r="I147" s="20"/>
    </row>
    <row r="148" ht="12.0" customHeight="1">
      <c r="A148" s="2" t="s">
        <v>42</v>
      </c>
      <c r="B148" s="17">
        <f t="shared" si="62"/>
        <v>0.75</v>
      </c>
      <c r="C148" s="18">
        <f t="shared" si="63"/>
        <v>2</v>
      </c>
      <c r="D148" s="4">
        <f t="shared" si="64"/>
        <v>1.5</v>
      </c>
      <c r="E148" s="19"/>
      <c r="F148" s="19"/>
      <c r="G148" s="19"/>
      <c r="H148" s="4">
        <f>1/2</f>
        <v>0.5</v>
      </c>
      <c r="I148" s="4">
        <f>1/1</f>
        <v>1</v>
      </c>
    </row>
    <row r="149" ht="12.0" customHeight="1">
      <c r="A149" s="2" t="s">
        <v>38</v>
      </c>
      <c r="B149" s="17">
        <f t="shared" si="62"/>
        <v>0.5</v>
      </c>
      <c r="C149" s="18">
        <f t="shared" si="63"/>
        <v>1</v>
      </c>
      <c r="D149" s="4">
        <f t="shared" si="64"/>
        <v>0.5</v>
      </c>
      <c r="E149" s="19"/>
      <c r="F149" s="4">
        <f>1/2</f>
        <v>0.5</v>
      </c>
      <c r="G149" s="19"/>
      <c r="H149" s="19"/>
      <c r="I149" s="20"/>
    </row>
    <row r="150" ht="12.0" customHeight="1">
      <c r="A150" s="2" t="s">
        <v>40</v>
      </c>
      <c r="B150" s="17">
        <f t="shared" si="62"/>
        <v>0.4</v>
      </c>
      <c r="C150" s="18">
        <f t="shared" si="63"/>
        <v>1</v>
      </c>
      <c r="D150" s="4">
        <f t="shared" si="64"/>
        <v>0.4</v>
      </c>
      <c r="E150" s="19"/>
      <c r="F150" s="19"/>
      <c r="G150" s="4">
        <f>2/5</f>
        <v>0.4</v>
      </c>
      <c r="H150" s="19"/>
      <c r="I150" s="20"/>
    </row>
    <row r="151" ht="12.0" customHeight="1">
      <c r="A151" s="3" t="s">
        <v>34</v>
      </c>
      <c r="B151" s="17">
        <f t="shared" si="62"/>
        <v>0.2</v>
      </c>
      <c r="C151" s="18">
        <f t="shared" si="63"/>
        <v>1</v>
      </c>
      <c r="D151" s="4">
        <f t="shared" si="64"/>
        <v>0.2</v>
      </c>
      <c r="E151" s="19"/>
      <c r="F151" s="19"/>
      <c r="G151" s="4">
        <f>1/5</f>
        <v>0.2</v>
      </c>
      <c r="H151" s="19"/>
      <c r="I151" s="20"/>
    </row>
    <row r="152" ht="12.0" customHeight="1">
      <c r="E152" s="11">
        <v>2.0</v>
      </c>
      <c r="F152" s="11">
        <v>2.0</v>
      </c>
      <c r="G152" s="11">
        <v>5.0</v>
      </c>
      <c r="H152" s="11">
        <v>2.0</v>
      </c>
      <c r="I152" s="11">
        <v>2.0</v>
      </c>
    </row>
    <row r="153" ht="12.0" customHeight="1"/>
    <row r="154" ht="12.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row>
    <row r="155" ht="12.0" customHeight="1"/>
    <row r="156" ht="12.0" customHeight="1">
      <c r="A156" s="15" t="s">
        <v>203</v>
      </c>
    </row>
    <row r="157" ht="12.0" customHeight="1">
      <c r="B157" s="11" t="s">
        <v>204</v>
      </c>
      <c r="C157" s="11" t="s">
        <v>205</v>
      </c>
      <c r="D157" s="11" t="s">
        <v>206</v>
      </c>
      <c r="E157" s="11" t="s">
        <v>207</v>
      </c>
      <c r="F157" s="11" t="s">
        <v>208</v>
      </c>
      <c r="G157" s="11" t="s">
        <v>209</v>
      </c>
      <c r="H157" s="11" t="s">
        <v>210</v>
      </c>
    </row>
    <row r="158" ht="12.0" customHeight="1">
      <c r="A158" s="11" t="s">
        <v>211</v>
      </c>
      <c r="B158" s="11" t="s">
        <v>212</v>
      </c>
      <c r="C158" s="11">
        <v>1.0</v>
      </c>
      <c r="D158" s="11">
        <v>22.0</v>
      </c>
      <c r="E158" s="20"/>
      <c r="F158" s="20"/>
      <c r="G158" s="20"/>
      <c r="H158" s="11" t="s">
        <v>213</v>
      </c>
    </row>
    <row r="159" ht="12.0" customHeight="1">
      <c r="A159" s="11" t="s">
        <v>214</v>
      </c>
      <c r="B159" s="11" t="s">
        <v>215</v>
      </c>
      <c r="C159" s="11">
        <v>2.0</v>
      </c>
      <c r="D159" s="11">
        <v>37.0</v>
      </c>
      <c r="E159" s="11">
        <v>0.0</v>
      </c>
      <c r="F159" s="11">
        <v>0.0</v>
      </c>
      <c r="G159" s="11">
        <v>0.0</v>
      </c>
      <c r="H159" s="11" t="s">
        <v>216</v>
      </c>
    </row>
    <row r="160" ht="12.0" customHeight="1">
      <c r="A160" s="11" t="s">
        <v>217</v>
      </c>
      <c r="B160" s="11" t="s">
        <v>215</v>
      </c>
      <c r="C160" s="11">
        <v>4.0</v>
      </c>
      <c r="D160" s="11">
        <v>7.0</v>
      </c>
      <c r="E160" s="11">
        <v>0.0</v>
      </c>
      <c r="F160" s="11">
        <v>0.0</v>
      </c>
      <c r="G160" s="11">
        <v>0.0</v>
      </c>
      <c r="H160" s="11" t="s">
        <v>218</v>
      </c>
    </row>
    <row r="161" ht="12.0" customHeight="1">
      <c r="A161" s="11" t="s">
        <v>219</v>
      </c>
      <c r="B161" s="11" t="s">
        <v>215</v>
      </c>
      <c r="C161" s="11">
        <v>8.0</v>
      </c>
      <c r="D161" s="11">
        <v>32.0</v>
      </c>
      <c r="E161" s="11">
        <v>2.0</v>
      </c>
      <c r="F161" s="11">
        <v>0.0</v>
      </c>
      <c r="G161" s="11">
        <v>0.0</v>
      </c>
      <c r="H161" s="11" t="s">
        <v>220</v>
      </c>
    </row>
    <row r="162" ht="12.0" customHeight="1">
      <c r="A162" s="11" t="s">
        <v>35</v>
      </c>
      <c r="B162" s="11" t="s">
        <v>215</v>
      </c>
      <c r="C162" s="11">
        <v>11.0</v>
      </c>
      <c r="D162" s="11">
        <v>19.0</v>
      </c>
      <c r="E162" s="11">
        <v>1.0</v>
      </c>
      <c r="F162" s="11">
        <v>0.0</v>
      </c>
      <c r="G162" s="11">
        <v>0.0</v>
      </c>
      <c r="H162" s="11" t="s">
        <v>221</v>
      </c>
    </row>
    <row r="163" ht="12.0" customHeight="1">
      <c r="A163" s="11" t="s">
        <v>47</v>
      </c>
      <c r="B163" s="11" t="s">
        <v>222</v>
      </c>
      <c r="C163" s="11">
        <v>13.0</v>
      </c>
      <c r="D163" s="11">
        <v>37.0</v>
      </c>
      <c r="E163" s="11">
        <v>2.0</v>
      </c>
      <c r="F163" s="11">
        <v>0.0</v>
      </c>
      <c r="G163" s="11">
        <v>1.0</v>
      </c>
      <c r="H163" s="11" t="s">
        <v>223</v>
      </c>
    </row>
    <row r="164" ht="12.0" customHeight="1">
      <c r="A164" s="11" t="s">
        <v>38</v>
      </c>
      <c r="B164" s="11" t="s">
        <v>215</v>
      </c>
      <c r="C164" s="11">
        <v>18.0</v>
      </c>
      <c r="D164" s="20"/>
      <c r="E164" s="20"/>
      <c r="F164" s="20"/>
      <c r="G164" s="20"/>
      <c r="H164" s="11" t="s">
        <v>224</v>
      </c>
    </row>
    <row r="165" ht="12.0" customHeight="1">
      <c r="A165" s="11" t="s">
        <v>225</v>
      </c>
      <c r="B165" s="11" t="s">
        <v>212</v>
      </c>
      <c r="C165" s="11">
        <v>23.0</v>
      </c>
      <c r="D165" s="20"/>
      <c r="E165" s="20"/>
      <c r="F165" s="20"/>
      <c r="G165" s="20"/>
      <c r="H165" s="11" t="s">
        <v>226</v>
      </c>
    </row>
    <row r="166" ht="12.0" customHeight="1">
      <c r="A166" s="11" t="s">
        <v>42</v>
      </c>
      <c r="B166" s="11" t="s">
        <v>215</v>
      </c>
      <c r="C166" s="11">
        <v>32.0</v>
      </c>
      <c r="D166" s="20"/>
      <c r="E166" s="20"/>
      <c r="F166" s="20"/>
      <c r="G166" s="20"/>
      <c r="H166" s="11" t="s">
        <v>227</v>
      </c>
    </row>
    <row r="167" ht="12.0" customHeight="1">
      <c r="A167" s="11" t="s">
        <v>40</v>
      </c>
      <c r="B167" s="11" t="s">
        <v>215</v>
      </c>
      <c r="C167" s="11">
        <v>34.0</v>
      </c>
      <c r="D167" s="11">
        <v>37.0</v>
      </c>
      <c r="E167" s="11">
        <v>1.0</v>
      </c>
      <c r="F167" s="11">
        <v>0.0</v>
      </c>
      <c r="G167" s="11">
        <v>0.0</v>
      </c>
      <c r="H167" s="11" t="s">
        <v>228</v>
      </c>
    </row>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75"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86">
    <mergeCell ref="D101:R101"/>
    <mergeCell ref="D102:R102"/>
    <mergeCell ref="D94:R94"/>
    <mergeCell ref="D95:R95"/>
    <mergeCell ref="D96:R96"/>
    <mergeCell ref="D97:R97"/>
    <mergeCell ref="D98:R98"/>
    <mergeCell ref="D99:R99"/>
    <mergeCell ref="D100:R100"/>
    <mergeCell ref="D106:R106"/>
    <mergeCell ref="D107:R107"/>
    <mergeCell ref="B100:C100"/>
    <mergeCell ref="B101:C101"/>
    <mergeCell ref="B102:C102"/>
    <mergeCell ref="B103:C103"/>
    <mergeCell ref="D103:R103"/>
    <mergeCell ref="D104:R104"/>
    <mergeCell ref="D105:R105"/>
    <mergeCell ref="D110:R110"/>
    <mergeCell ref="D111:R111"/>
    <mergeCell ref="B104:C104"/>
    <mergeCell ref="B105:C105"/>
    <mergeCell ref="B106:C106"/>
    <mergeCell ref="B107:C107"/>
    <mergeCell ref="B108:C108"/>
    <mergeCell ref="D108:R108"/>
    <mergeCell ref="D109:R109"/>
    <mergeCell ref="B109:C109"/>
    <mergeCell ref="B110:C110"/>
    <mergeCell ref="B111:C111"/>
    <mergeCell ref="B112:C112"/>
    <mergeCell ref="D112:R112"/>
    <mergeCell ref="B113:C113"/>
    <mergeCell ref="D113:R113"/>
    <mergeCell ref="B114:C114"/>
    <mergeCell ref="D114:R114"/>
    <mergeCell ref="B115:C115"/>
    <mergeCell ref="D115:R115"/>
    <mergeCell ref="B116:C116"/>
    <mergeCell ref="D116:R116"/>
    <mergeCell ref="D117:R117"/>
    <mergeCell ref="B76:C76"/>
    <mergeCell ref="D76:R76"/>
    <mergeCell ref="B77:C77"/>
    <mergeCell ref="D77:R77"/>
    <mergeCell ref="B78:C78"/>
    <mergeCell ref="D78:R78"/>
    <mergeCell ref="D79:R79"/>
    <mergeCell ref="B79:C79"/>
    <mergeCell ref="B80:C80"/>
    <mergeCell ref="B81:C81"/>
    <mergeCell ref="B82:C82"/>
    <mergeCell ref="B83:C83"/>
    <mergeCell ref="B84:C84"/>
    <mergeCell ref="B85:C85"/>
    <mergeCell ref="D80:R80"/>
    <mergeCell ref="D81:R81"/>
    <mergeCell ref="D82:R82"/>
    <mergeCell ref="D83:R83"/>
    <mergeCell ref="D84:R84"/>
    <mergeCell ref="D85:R85"/>
    <mergeCell ref="D86:R86"/>
    <mergeCell ref="B86:C86"/>
    <mergeCell ref="B87:C87"/>
    <mergeCell ref="B88:C88"/>
    <mergeCell ref="B89:C89"/>
    <mergeCell ref="B90:C90"/>
    <mergeCell ref="B91:C91"/>
    <mergeCell ref="B92:C92"/>
    <mergeCell ref="D87:R87"/>
    <mergeCell ref="D88:R88"/>
    <mergeCell ref="D89:R89"/>
    <mergeCell ref="D90:R90"/>
    <mergeCell ref="D91:R91"/>
    <mergeCell ref="D92:R92"/>
    <mergeCell ref="D93:R93"/>
    <mergeCell ref="B93:C93"/>
    <mergeCell ref="B94:C94"/>
    <mergeCell ref="B95:C95"/>
    <mergeCell ref="B96:C96"/>
    <mergeCell ref="B97:C97"/>
    <mergeCell ref="B98:C98"/>
    <mergeCell ref="B99:C99"/>
    <mergeCell ref="B117:C117"/>
    <mergeCell ref="B118:C118"/>
    <mergeCell ref="D118:R118"/>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9" width="8.86"/>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1" t="s">
        <v>31</v>
      </c>
      <c r="B2" s="11">
        <f t="shared" ref="B2:B3" si="1">H26</f>
        <v>0</v>
      </c>
      <c r="C2" s="11">
        <f t="shared" ref="C2:C3" si="2">5/4</f>
        <v>1.25</v>
      </c>
      <c r="D2" s="11">
        <f t="shared" ref="D2:D3" si="3">I26</f>
        <v>1</v>
      </c>
      <c r="F2" s="11">
        <v>1.0</v>
      </c>
      <c r="H2" s="11">
        <v>12.0</v>
      </c>
      <c r="I2" s="11">
        <v>1.0</v>
      </c>
      <c r="J2" s="11">
        <v>1.0</v>
      </c>
      <c r="O2" s="11">
        <v>2.0</v>
      </c>
      <c r="U2" s="11">
        <v>1.0</v>
      </c>
      <c r="X2" s="11">
        <v>1.0</v>
      </c>
    </row>
    <row r="3" ht="12.0" customHeight="1">
      <c r="A3" s="21" t="s">
        <v>32</v>
      </c>
      <c r="B3" s="11">
        <f t="shared" si="1"/>
        <v>0.25</v>
      </c>
      <c r="C3" s="11">
        <f t="shared" si="2"/>
        <v>1.25</v>
      </c>
      <c r="D3" s="11" t="str">
        <f t="shared" si="3"/>
        <v/>
      </c>
      <c r="F3" s="11">
        <v>0.0</v>
      </c>
      <c r="G3" s="11">
        <v>2.0</v>
      </c>
      <c r="H3" s="11">
        <v>12.0</v>
      </c>
      <c r="I3" s="11">
        <v>1.0</v>
      </c>
      <c r="O3" s="11">
        <v>2.0</v>
      </c>
      <c r="U3" s="11">
        <v>1.0</v>
      </c>
      <c r="X3" s="11">
        <v>1.0</v>
      </c>
      <c r="Y3" s="11">
        <v>1.0</v>
      </c>
    </row>
    <row r="4" ht="12.0" customHeight="1">
      <c r="A4" s="20" t="s">
        <v>33</v>
      </c>
    </row>
    <row r="5" ht="12.0" customHeight="1">
      <c r="A5" s="21" t="s">
        <v>34</v>
      </c>
      <c r="B5" s="11">
        <f>H29</f>
        <v>0</v>
      </c>
      <c r="C5" s="11">
        <f>5/4</f>
        <v>1.25</v>
      </c>
      <c r="D5" s="11">
        <f>I29</f>
        <v>1</v>
      </c>
      <c r="F5" s="11">
        <v>1.0</v>
      </c>
      <c r="H5" s="11">
        <v>12.0</v>
      </c>
      <c r="I5" s="11">
        <v>1.0</v>
      </c>
      <c r="J5" s="11">
        <v>1.0</v>
      </c>
      <c r="O5" s="11">
        <v>2.0</v>
      </c>
      <c r="P5" s="11">
        <v>1.0</v>
      </c>
      <c r="U5" s="11">
        <v>1.0</v>
      </c>
      <c r="X5" s="11">
        <v>1.0</v>
      </c>
    </row>
    <row r="6" ht="12.0" customHeight="1">
      <c r="A6" s="20" t="s">
        <v>35</v>
      </c>
    </row>
    <row r="7" ht="12.0" customHeight="1">
      <c r="A7" s="20" t="s">
        <v>36</v>
      </c>
    </row>
    <row r="8" ht="12.0" customHeight="1">
      <c r="A8" s="20" t="s">
        <v>37</v>
      </c>
    </row>
    <row r="9" ht="12.0" customHeight="1">
      <c r="A9" s="21" t="s">
        <v>38</v>
      </c>
      <c r="B9" s="11">
        <f t="shared" ref="B9:B13" si="4">H33</f>
        <v>0.25</v>
      </c>
      <c r="C9" s="11">
        <f t="shared" ref="C9:C13" si="5">5/4</f>
        <v>1.25</v>
      </c>
      <c r="D9" s="11" t="str">
        <f t="shared" ref="D9:D13" si="6">I33</f>
        <v/>
      </c>
      <c r="F9" s="11">
        <v>1.0</v>
      </c>
      <c r="H9" s="11">
        <v>12.0</v>
      </c>
      <c r="I9" s="11">
        <v>1.0</v>
      </c>
      <c r="J9" s="11">
        <v>1.0</v>
      </c>
      <c r="O9" s="11">
        <v>2.0</v>
      </c>
      <c r="U9" s="11">
        <v>1.0</v>
      </c>
      <c r="X9" s="11">
        <v>1.0</v>
      </c>
      <c r="Y9" s="11">
        <v>1.0</v>
      </c>
    </row>
    <row r="10" ht="12.0" customHeight="1">
      <c r="A10" s="21" t="s">
        <v>39</v>
      </c>
      <c r="B10" s="11">
        <f t="shared" si="4"/>
        <v>0.25</v>
      </c>
      <c r="C10" s="11">
        <f t="shared" si="5"/>
        <v>1.25</v>
      </c>
      <c r="D10" s="11" t="str">
        <f t="shared" si="6"/>
        <v/>
      </c>
      <c r="F10" s="11">
        <v>0.0</v>
      </c>
      <c r="G10" s="11">
        <v>9.0</v>
      </c>
      <c r="H10" s="11">
        <v>12.0</v>
      </c>
      <c r="I10" s="11">
        <v>1.0</v>
      </c>
      <c r="J10" s="11">
        <v>1.0</v>
      </c>
      <c r="O10" s="11">
        <v>2.0</v>
      </c>
      <c r="U10" s="11">
        <v>1.0</v>
      </c>
      <c r="X10" s="11">
        <v>1.0</v>
      </c>
      <c r="Y10" s="11">
        <v>1.0</v>
      </c>
    </row>
    <row r="11" ht="12.0" customHeight="1">
      <c r="A11" s="21" t="s">
        <v>40</v>
      </c>
      <c r="B11" s="11">
        <f t="shared" si="4"/>
        <v>0</v>
      </c>
      <c r="C11" s="11">
        <f t="shared" si="5"/>
        <v>1.25</v>
      </c>
      <c r="D11" s="11" t="str">
        <f t="shared" si="6"/>
        <v/>
      </c>
      <c r="F11" s="11">
        <v>1.0</v>
      </c>
      <c r="H11" s="11">
        <v>12.0</v>
      </c>
      <c r="I11" s="11">
        <v>1.0</v>
      </c>
      <c r="J11" s="11">
        <v>1.0</v>
      </c>
      <c r="O11" s="11">
        <v>2.0</v>
      </c>
      <c r="U11" s="11">
        <v>1.0</v>
      </c>
      <c r="X11" s="11">
        <v>1.0</v>
      </c>
    </row>
    <row r="12" ht="12.0" customHeight="1">
      <c r="A12" s="21" t="s">
        <v>41</v>
      </c>
      <c r="B12" s="11">
        <f t="shared" si="4"/>
        <v>0</v>
      </c>
      <c r="C12" s="11">
        <f t="shared" si="5"/>
        <v>1.25</v>
      </c>
      <c r="D12" s="11" t="str">
        <f t="shared" si="6"/>
        <v/>
      </c>
      <c r="F12" s="11">
        <v>1.0</v>
      </c>
      <c r="H12" s="11">
        <v>12.0</v>
      </c>
      <c r="I12" s="11">
        <v>1.0</v>
      </c>
      <c r="J12" s="11">
        <v>1.0</v>
      </c>
      <c r="O12" s="11">
        <v>2.0</v>
      </c>
      <c r="U12" s="11">
        <v>1.0</v>
      </c>
      <c r="X12" s="11">
        <v>1.0</v>
      </c>
    </row>
    <row r="13" ht="12.0" customHeight="1">
      <c r="A13" s="21" t="s">
        <v>42</v>
      </c>
      <c r="B13" s="11">
        <f t="shared" si="4"/>
        <v>0.25</v>
      </c>
      <c r="C13" s="11">
        <f t="shared" si="5"/>
        <v>1.25</v>
      </c>
      <c r="D13" s="11" t="str">
        <f t="shared" si="6"/>
        <v/>
      </c>
      <c r="F13" s="11">
        <v>0.0</v>
      </c>
      <c r="H13" s="11">
        <v>12.0</v>
      </c>
      <c r="I13" s="11">
        <v>1.0</v>
      </c>
      <c r="J13" s="11">
        <v>1.0</v>
      </c>
      <c r="O13" s="11">
        <v>2.0</v>
      </c>
      <c r="U13" s="11">
        <v>1.0</v>
      </c>
      <c r="X13" s="11">
        <v>1.0</v>
      </c>
      <c r="Y13" s="11">
        <v>1.0</v>
      </c>
    </row>
    <row r="14" ht="12.0" customHeight="1">
      <c r="A14" s="20" t="s">
        <v>43</v>
      </c>
    </row>
    <row r="15" ht="12.0" customHeight="1">
      <c r="A15" s="20" t="s">
        <v>44</v>
      </c>
    </row>
    <row r="16" ht="12.0" customHeight="1">
      <c r="A16" s="20" t="s">
        <v>45</v>
      </c>
    </row>
    <row r="17" ht="12.0" customHeight="1">
      <c r="A17" s="20" t="s">
        <v>46</v>
      </c>
    </row>
    <row r="18" ht="12.0" customHeight="1">
      <c r="A18" s="21" t="s">
        <v>47</v>
      </c>
      <c r="B18" s="11">
        <f>H42</f>
        <v>0</v>
      </c>
      <c r="C18" s="11">
        <f>5/4</f>
        <v>1.25</v>
      </c>
      <c r="D18" s="11" t="str">
        <f>I42</f>
        <v/>
      </c>
      <c r="F18" s="11">
        <v>1.0</v>
      </c>
      <c r="G18" s="11">
        <v>1.0</v>
      </c>
      <c r="H18" s="11">
        <v>12.0</v>
      </c>
      <c r="I18" s="11">
        <v>1.0</v>
      </c>
      <c r="O18" s="11">
        <v>2.0</v>
      </c>
      <c r="U18" s="11">
        <v>1.0</v>
      </c>
      <c r="X18" s="11">
        <v>1.0</v>
      </c>
    </row>
    <row r="19" ht="12.0" customHeight="1">
      <c r="A19" s="20" t="s">
        <v>48</v>
      </c>
      <c r="AC19" s="1"/>
    </row>
    <row r="20" ht="12.0" customHeight="1">
      <c r="A20" s="21" t="s">
        <v>49</v>
      </c>
      <c r="B20" s="11">
        <f t="shared" ref="B20:B22" si="7">H44</f>
        <v>1</v>
      </c>
      <c r="C20" s="11">
        <f t="shared" ref="C20:C22" si="8">5/4</f>
        <v>1.25</v>
      </c>
      <c r="D20" s="11" t="str">
        <f t="shared" ref="D20:D22" si="9">I44</f>
        <v/>
      </c>
      <c r="F20" s="11">
        <v>1.0</v>
      </c>
      <c r="H20" s="11">
        <v>12.0</v>
      </c>
      <c r="I20" s="11">
        <v>1.0</v>
      </c>
      <c r="J20" s="11">
        <v>1.0</v>
      </c>
      <c r="O20" s="11">
        <v>2.0</v>
      </c>
      <c r="U20" s="11">
        <v>1.0</v>
      </c>
      <c r="V20" s="11">
        <v>1.0</v>
      </c>
      <c r="X20" s="11">
        <v>1.0</v>
      </c>
    </row>
    <row r="21" ht="12.0" customHeight="1">
      <c r="A21" s="21" t="s">
        <v>50</v>
      </c>
      <c r="B21" s="11">
        <f t="shared" si="7"/>
        <v>0</v>
      </c>
      <c r="C21" s="11">
        <f t="shared" si="8"/>
        <v>1.25</v>
      </c>
      <c r="D21" s="11">
        <f t="shared" si="9"/>
        <v>1</v>
      </c>
      <c r="F21" s="11">
        <v>1.0</v>
      </c>
      <c r="H21" s="11">
        <v>12.0</v>
      </c>
      <c r="I21" s="11">
        <v>1.0</v>
      </c>
      <c r="J21" s="11">
        <v>1.0</v>
      </c>
      <c r="O21" s="11">
        <v>2.0</v>
      </c>
      <c r="U21" s="11">
        <v>1.0</v>
      </c>
      <c r="X21" s="11">
        <v>1.0</v>
      </c>
    </row>
    <row r="22" ht="12.0" customHeight="1">
      <c r="A22" s="21" t="s">
        <v>51</v>
      </c>
      <c r="B22" s="11">
        <f t="shared" si="7"/>
        <v>0</v>
      </c>
      <c r="C22" s="11">
        <f t="shared" si="8"/>
        <v>1.25</v>
      </c>
      <c r="D22" s="11" t="str">
        <f t="shared" si="9"/>
        <v/>
      </c>
      <c r="F22" s="11">
        <v>1.0</v>
      </c>
      <c r="H22" s="11">
        <v>12.0</v>
      </c>
      <c r="I22" s="11">
        <v>1.0</v>
      </c>
      <c r="J22" s="11">
        <v>1.0</v>
      </c>
      <c r="O22" s="11">
        <v>2.0</v>
      </c>
      <c r="U22" s="11">
        <v>1.0</v>
      </c>
      <c r="X22" s="11">
        <v>1.0</v>
      </c>
    </row>
    <row r="23" ht="12.0" customHeight="1"/>
    <row r="24" ht="12.0" customHeight="1">
      <c r="B24" s="11" t="s">
        <v>263</v>
      </c>
      <c r="E24" s="11" t="s">
        <v>233</v>
      </c>
      <c r="P24" s="11" t="s">
        <v>285</v>
      </c>
    </row>
    <row r="25" ht="12.0" customHeight="1">
      <c r="B25" s="11" t="s">
        <v>236</v>
      </c>
      <c r="C25" s="11" t="s">
        <v>237</v>
      </c>
      <c r="D25" s="11" t="s">
        <v>238</v>
      </c>
      <c r="E25" s="11" t="s">
        <v>236</v>
      </c>
      <c r="F25" s="11" t="s">
        <v>237</v>
      </c>
      <c r="G25" s="11" t="s">
        <v>238</v>
      </c>
      <c r="H25" s="11" t="s">
        <v>239</v>
      </c>
      <c r="I25" s="11" t="s">
        <v>240</v>
      </c>
      <c r="P25" s="22" t="s">
        <v>241</v>
      </c>
      <c r="Q25" s="22" t="s">
        <v>246</v>
      </c>
      <c r="R25" s="22" t="s">
        <v>252</v>
      </c>
    </row>
    <row r="26" ht="12.0" customHeight="1">
      <c r="A26" s="21" t="s">
        <v>31</v>
      </c>
      <c r="B26" s="11">
        <v>0.0</v>
      </c>
      <c r="C26" s="11">
        <v>4.0</v>
      </c>
      <c r="D26" s="11">
        <f t="shared" ref="D26:D27" si="10">B26/C26</f>
        <v>0</v>
      </c>
      <c r="E26" s="20"/>
      <c r="F26" s="11">
        <v>1.0</v>
      </c>
      <c r="G26" s="11">
        <f t="shared" ref="G26:G27" si="11">E26/F26</f>
        <v>0</v>
      </c>
      <c r="H26" s="11">
        <f t="shared" ref="H26:H27" si="12">D26+G26</f>
        <v>0</v>
      </c>
      <c r="I26" s="11">
        <v>1.0</v>
      </c>
      <c r="O26" s="22" t="s">
        <v>245</v>
      </c>
      <c r="P26" s="24"/>
      <c r="Q26" s="25"/>
      <c r="R26" s="25">
        <v>1.0</v>
      </c>
    </row>
    <row r="27" ht="12.0" customHeight="1">
      <c r="A27" s="21" t="s">
        <v>32</v>
      </c>
      <c r="B27" s="11">
        <v>1.0</v>
      </c>
      <c r="C27" s="11">
        <v>4.0</v>
      </c>
      <c r="D27" s="11">
        <f t="shared" si="10"/>
        <v>0.25</v>
      </c>
      <c r="E27" s="11">
        <v>0.0</v>
      </c>
      <c r="F27" s="11">
        <v>1.0</v>
      </c>
      <c r="G27" s="11">
        <f t="shared" si="11"/>
        <v>0</v>
      </c>
      <c r="H27" s="11">
        <f t="shared" si="12"/>
        <v>0.25</v>
      </c>
      <c r="O27" s="22" t="s">
        <v>246</v>
      </c>
      <c r="P27" s="24">
        <v>1.0</v>
      </c>
      <c r="Q27" s="25"/>
      <c r="R27" s="25"/>
    </row>
    <row r="28" ht="12.0" customHeight="1">
      <c r="A28" s="20" t="s">
        <v>33</v>
      </c>
      <c r="O28" s="23" t="s">
        <v>247</v>
      </c>
      <c r="P28" s="24"/>
      <c r="Q28" s="25"/>
      <c r="R28" s="25"/>
    </row>
    <row r="29" ht="12.0" customHeight="1">
      <c r="A29" s="21" t="s">
        <v>34</v>
      </c>
      <c r="B29" s="11">
        <v>0.0</v>
      </c>
      <c r="C29" s="11">
        <v>4.0</v>
      </c>
      <c r="D29" s="11">
        <f>B29/C29</f>
        <v>0</v>
      </c>
      <c r="E29" s="20"/>
      <c r="F29" s="11">
        <v>1.0</v>
      </c>
      <c r="G29" s="11">
        <f>E29/F29</f>
        <v>0</v>
      </c>
      <c r="H29" s="11">
        <f>D29+G29</f>
        <v>0</v>
      </c>
      <c r="I29" s="11">
        <v>1.0</v>
      </c>
      <c r="O29" s="22" t="s">
        <v>248</v>
      </c>
      <c r="P29" s="24"/>
      <c r="Q29" s="25"/>
      <c r="R29" s="25">
        <v>1.0</v>
      </c>
    </row>
    <row r="30" ht="12.0" customHeight="1">
      <c r="A30" s="20" t="s">
        <v>35</v>
      </c>
      <c r="O30" s="23" t="s">
        <v>249</v>
      </c>
      <c r="P30" s="24"/>
      <c r="Q30" s="25"/>
      <c r="R30" s="25"/>
    </row>
    <row r="31" ht="12.0" customHeight="1">
      <c r="A31" s="20" t="s">
        <v>36</v>
      </c>
      <c r="O31" s="23" t="s">
        <v>250</v>
      </c>
      <c r="P31" s="24"/>
      <c r="Q31" s="25"/>
      <c r="R31" s="25"/>
    </row>
    <row r="32" ht="12.0" customHeight="1">
      <c r="A32" s="20" t="s">
        <v>37</v>
      </c>
      <c r="O32" s="23" t="s">
        <v>251</v>
      </c>
      <c r="P32" s="24"/>
      <c r="Q32" s="25"/>
      <c r="R32" s="25"/>
    </row>
    <row r="33" ht="12.0" customHeight="1">
      <c r="A33" s="21" t="s">
        <v>38</v>
      </c>
      <c r="B33" s="11">
        <v>1.0</v>
      </c>
      <c r="C33" s="11">
        <v>4.0</v>
      </c>
      <c r="D33" s="11">
        <f t="shared" ref="D33:D37" si="13">B33/C33</f>
        <v>0.25</v>
      </c>
      <c r="E33" s="11">
        <v>0.0</v>
      </c>
      <c r="F33" s="11">
        <v>1.0</v>
      </c>
      <c r="G33" s="11">
        <f t="shared" ref="G33:G37" si="14">E33/F33</f>
        <v>0</v>
      </c>
      <c r="H33" s="11">
        <f t="shared" ref="H33:H37" si="15">D33+G33</f>
        <v>0.25</v>
      </c>
      <c r="O33" s="22" t="s">
        <v>243</v>
      </c>
      <c r="P33" s="24"/>
      <c r="Q33" s="25"/>
      <c r="R33" s="25">
        <v>1.0</v>
      </c>
    </row>
    <row r="34" ht="12.0" customHeight="1">
      <c r="A34" s="21" t="s">
        <v>39</v>
      </c>
      <c r="B34" s="11">
        <v>1.0</v>
      </c>
      <c r="C34" s="11">
        <v>4.0</v>
      </c>
      <c r="D34" s="11">
        <f t="shared" si="13"/>
        <v>0.25</v>
      </c>
      <c r="E34" s="11">
        <v>0.0</v>
      </c>
      <c r="F34" s="11">
        <v>1.0</v>
      </c>
      <c r="G34" s="11">
        <f t="shared" si="14"/>
        <v>0</v>
      </c>
      <c r="H34" s="11">
        <f t="shared" si="15"/>
        <v>0.25</v>
      </c>
      <c r="O34" s="22" t="s">
        <v>252</v>
      </c>
      <c r="P34" s="24"/>
      <c r="Q34" s="25">
        <v>1.0</v>
      </c>
      <c r="R34" s="25"/>
    </row>
    <row r="35" ht="12.0" customHeight="1">
      <c r="A35" s="21" t="s">
        <v>40</v>
      </c>
      <c r="B35" s="11">
        <v>0.0</v>
      </c>
      <c r="C35" s="11">
        <v>4.0</v>
      </c>
      <c r="D35" s="11">
        <f t="shared" si="13"/>
        <v>0</v>
      </c>
      <c r="E35" s="11">
        <v>0.0</v>
      </c>
      <c r="F35" s="11">
        <v>1.0</v>
      </c>
      <c r="G35" s="11">
        <f t="shared" si="14"/>
        <v>0</v>
      </c>
      <c r="H35" s="11">
        <f t="shared" si="15"/>
        <v>0</v>
      </c>
      <c r="O35" s="22" t="s">
        <v>242</v>
      </c>
      <c r="P35" s="24"/>
      <c r="Q35" s="25"/>
      <c r="R35" s="25">
        <v>1.0</v>
      </c>
    </row>
    <row r="36" ht="12.0" customHeight="1">
      <c r="A36" s="21" t="s">
        <v>41</v>
      </c>
      <c r="B36" s="11">
        <v>0.0</v>
      </c>
      <c r="C36" s="11">
        <v>4.0</v>
      </c>
      <c r="D36" s="11">
        <f t="shared" si="13"/>
        <v>0</v>
      </c>
      <c r="E36" s="11">
        <v>0.0</v>
      </c>
      <c r="F36" s="11">
        <v>1.0</v>
      </c>
      <c r="G36" s="11">
        <f t="shared" si="14"/>
        <v>0</v>
      </c>
      <c r="H36" s="11">
        <f t="shared" si="15"/>
        <v>0</v>
      </c>
      <c r="O36" s="22" t="s">
        <v>253</v>
      </c>
      <c r="P36" s="24"/>
      <c r="Q36" s="25"/>
      <c r="R36" s="25">
        <v>1.0</v>
      </c>
    </row>
    <row r="37" ht="12.0" customHeight="1">
      <c r="A37" s="21" t="s">
        <v>42</v>
      </c>
      <c r="B37" s="11">
        <v>1.0</v>
      </c>
      <c r="C37" s="11">
        <v>4.0</v>
      </c>
      <c r="D37" s="11">
        <f t="shared" si="13"/>
        <v>0.25</v>
      </c>
      <c r="E37" s="11">
        <v>0.0</v>
      </c>
      <c r="F37" s="11">
        <v>1.0</v>
      </c>
      <c r="G37" s="11">
        <f t="shared" si="14"/>
        <v>0</v>
      </c>
      <c r="H37" s="11">
        <f t="shared" si="15"/>
        <v>0.25</v>
      </c>
      <c r="O37" s="22" t="s">
        <v>254</v>
      </c>
      <c r="P37" s="24"/>
      <c r="Q37" s="25">
        <v>1.0</v>
      </c>
      <c r="R37" s="25"/>
    </row>
    <row r="38" ht="12.0" customHeight="1">
      <c r="A38" s="20" t="s">
        <v>43</v>
      </c>
      <c r="O38" s="23" t="s">
        <v>255</v>
      </c>
      <c r="P38" s="24"/>
      <c r="Q38" s="25"/>
      <c r="R38" s="25"/>
    </row>
    <row r="39" ht="12.0" customHeight="1">
      <c r="A39" s="20" t="s">
        <v>44</v>
      </c>
      <c r="O39" s="23" t="s">
        <v>256</v>
      </c>
      <c r="P39" s="24"/>
      <c r="Q39" s="25"/>
      <c r="R39" s="25"/>
    </row>
    <row r="40" ht="12.0" customHeight="1">
      <c r="A40" s="20" t="s">
        <v>45</v>
      </c>
      <c r="O40" s="23" t="s">
        <v>257</v>
      </c>
      <c r="P40" s="24"/>
      <c r="Q40" s="25"/>
      <c r="R40" s="25"/>
    </row>
    <row r="41" ht="12.0" customHeight="1">
      <c r="A41" s="20" t="s">
        <v>46</v>
      </c>
      <c r="O41" s="23" t="s">
        <v>258</v>
      </c>
      <c r="P41" s="24"/>
      <c r="Q41" s="25"/>
      <c r="R41" s="25"/>
    </row>
    <row r="42" ht="12.0" customHeight="1">
      <c r="A42" s="21" t="s">
        <v>47</v>
      </c>
      <c r="B42" s="11">
        <v>0.0</v>
      </c>
      <c r="C42" s="11">
        <v>4.0</v>
      </c>
      <c r="D42" s="11">
        <v>0.0</v>
      </c>
      <c r="E42" s="11">
        <v>0.0</v>
      </c>
      <c r="F42" s="11">
        <v>1.0</v>
      </c>
      <c r="G42" s="11">
        <f>E42/F42</f>
        <v>0</v>
      </c>
      <c r="H42" s="11">
        <f>D42+G42</f>
        <v>0</v>
      </c>
      <c r="O42" s="22" t="s">
        <v>241</v>
      </c>
      <c r="P42" s="24"/>
      <c r="Q42" s="25"/>
      <c r="R42" s="25">
        <v>1.0</v>
      </c>
    </row>
    <row r="43" ht="12.0" customHeight="1">
      <c r="A43" s="20" t="s">
        <v>48</v>
      </c>
      <c r="O43" s="23" t="s">
        <v>259</v>
      </c>
      <c r="P43" s="24"/>
      <c r="Q43" s="25"/>
      <c r="R43" s="25"/>
    </row>
    <row r="44" ht="12.0" customHeight="1">
      <c r="A44" s="21" t="s">
        <v>49</v>
      </c>
      <c r="B44" s="11">
        <v>0.0</v>
      </c>
      <c r="C44" s="11">
        <v>4.0</v>
      </c>
      <c r="D44" s="11">
        <v>0.0</v>
      </c>
      <c r="E44" s="11">
        <v>1.0</v>
      </c>
      <c r="F44" s="11">
        <v>1.0</v>
      </c>
      <c r="G44" s="11">
        <f t="shared" ref="G44:G46" si="16">E44/F44</f>
        <v>1</v>
      </c>
      <c r="H44" s="11">
        <f t="shared" ref="H44:H46" si="17">D44+G44</f>
        <v>1</v>
      </c>
      <c r="O44" s="22" t="s">
        <v>244</v>
      </c>
      <c r="P44" s="24"/>
      <c r="Q44" s="25"/>
      <c r="R44" s="25">
        <v>1.0</v>
      </c>
    </row>
    <row r="45" ht="12.0" customHeight="1">
      <c r="A45" s="21" t="s">
        <v>50</v>
      </c>
      <c r="B45" s="11">
        <v>0.0</v>
      </c>
      <c r="C45" s="11">
        <v>4.0</v>
      </c>
      <c r="D45" s="11">
        <f>B45/C45</f>
        <v>0</v>
      </c>
      <c r="E45" s="20"/>
      <c r="F45" s="11">
        <v>1.0</v>
      </c>
      <c r="G45" s="11">
        <f t="shared" si="16"/>
        <v>0</v>
      </c>
      <c r="H45" s="11">
        <f t="shared" si="17"/>
        <v>0</v>
      </c>
      <c r="I45" s="11">
        <v>1.0</v>
      </c>
      <c r="O45" s="22" t="s">
        <v>260</v>
      </c>
      <c r="P45" s="24"/>
      <c r="Q45" s="25"/>
      <c r="R45" s="25">
        <v>1.0</v>
      </c>
    </row>
    <row r="46" ht="12.0" customHeight="1">
      <c r="A46" s="21" t="s">
        <v>51</v>
      </c>
      <c r="B46" s="11">
        <v>0.0</v>
      </c>
      <c r="C46" s="11">
        <v>4.0</v>
      </c>
      <c r="D46" s="11">
        <v>0.0</v>
      </c>
      <c r="E46" s="11">
        <v>0.0</v>
      </c>
      <c r="F46" s="11">
        <v>1.0</v>
      </c>
      <c r="G46" s="11">
        <f t="shared" si="16"/>
        <v>0</v>
      </c>
      <c r="H46" s="11">
        <f t="shared" si="17"/>
        <v>0</v>
      </c>
      <c r="O46" s="22" t="s">
        <v>261</v>
      </c>
      <c r="P46" s="24"/>
      <c r="Q46" s="25"/>
      <c r="R46" s="25">
        <v>1.0</v>
      </c>
    </row>
    <row r="47" ht="12.0" customHeight="1">
      <c r="P47" s="11">
        <f t="shared" ref="P47:R47" si="18">SUM(P26:P46)</f>
        <v>1</v>
      </c>
      <c r="Q47" s="11">
        <f t="shared" si="18"/>
        <v>2</v>
      </c>
      <c r="R47" s="11">
        <f t="shared" si="18"/>
        <v>9</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9" width="8.86"/>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1" t="s">
        <v>31</v>
      </c>
      <c r="B2" s="11">
        <f t="shared" ref="B2:B3" si="1">G26</f>
        <v>0</v>
      </c>
      <c r="C2" s="11">
        <v>1.0</v>
      </c>
      <c r="F2" s="11">
        <v>0.0</v>
      </c>
      <c r="H2" s="11">
        <v>13.0</v>
      </c>
      <c r="I2" s="11">
        <v>1.0</v>
      </c>
      <c r="J2" s="11">
        <v>1.0</v>
      </c>
      <c r="O2" s="11">
        <v>3.0</v>
      </c>
      <c r="U2" s="11">
        <v>1.0</v>
      </c>
    </row>
    <row r="3" ht="12.0" customHeight="1">
      <c r="A3" s="21" t="s">
        <v>32</v>
      </c>
      <c r="B3" s="11">
        <f t="shared" si="1"/>
        <v>0</v>
      </c>
      <c r="C3" s="11">
        <v>1.0</v>
      </c>
      <c r="F3" s="11">
        <v>0.0</v>
      </c>
      <c r="H3" s="11">
        <v>13.0</v>
      </c>
      <c r="I3" s="11">
        <v>1.0</v>
      </c>
      <c r="J3" s="11">
        <v>1.0</v>
      </c>
      <c r="O3" s="11">
        <v>3.0</v>
      </c>
      <c r="U3" s="11">
        <v>1.0</v>
      </c>
    </row>
    <row r="4" ht="12.0" customHeight="1">
      <c r="A4" s="20" t="s">
        <v>33</v>
      </c>
    </row>
    <row r="5" ht="12.0" customHeight="1">
      <c r="A5" s="21" t="s">
        <v>34</v>
      </c>
      <c r="B5" s="11">
        <f t="shared" ref="B5:B6" si="2">G29</f>
        <v>0</v>
      </c>
      <c r="C5" s="11">
        <v>1.0</v>
      </c>
      <c r="F5" s="11">
        <v>0.0</v>
      </c>
      <c r="H5" s="11">
        <v>13.0</v>
      </c>
      <c r="I5" s="11">
        <v>2.0</v>
      </c>
      <c r="J5" s="11">
        <v>1.0</v>
      </c>
      <c r="O5" s="11">
        <v>3.0</v>
      </c>
      <c r="U5" s="11">
        <v>1.0</v>
      </c>
    </row>
    <row r="6" ht="12.0" customHeight="1">
      <c r="A6" s="21" t="s">
        <v>35</v>
      </c>
      <c r="B6" s="11">
        <f t="shared" si="2"/>
        <v>0</v>
      </c>
      <c r="C6" s="11">
        <v>1.0</v>
      </c>
      <c r="F6" s="11">
        <v>0.0</v>
      </c>
      <c r="G6" s="11">
        <v>7.0</v>
      </c>
      <c r="H6" s="11">
        <v>13.0</v>
      </c>
      <c r="I6" s="11">
        <v>1.0</v>
      </c>
      <c r="J6" s="11">
        <v>1.0</v>
      </c>
      <c r="O6" s="11">
        <v>3.0</v>
      </c>
      <c r="U6" s="11">
        <v>1.0</v>
      </c>
    </row>
    <row r="7" ht="12.0" customHeight="1">
      <c r="A7" s="20" t="s">
        <v>36</v>
      </c>
    </row>
    <row r="8" ht="12.0" customHeight="1">
      <c r="A8" s="20" t="s">
        <v>37</v>
      </c>
    </row>
    <row r="9" ht="12.0" customHeight="1">
      <c r="A9" s="21" t="s">
        <v>38</v>
      </c>
      <c r="B9" s="11">
        <f t="shared" ref="B9:B13" si="3">G33</f>
        <v>0</v>
      </c>
      <c r="C9" s="11">
        <v>1.0</v>
      </c>
      <c r="F9" s="11">
        <v>1.0</v>
      </c>
      <c r="H9" s="11">
        <v>13.0</v>
      </c>
      <c r="I9" s="11">
        <v>1.0</v>
      </c>
      <c r="J9" s="11">
        <v>1.0</v>
      </c>
      <c r="O9" s="11">
        <v>3.0</v>
      </c>
      <c r="U9" s="11">
        <v>1.0</v>
      </c>
    </row>
    <row r="10" ht="12.0" customHeight="1">
      <c r="A10" s="21" t="s">
        <v>39</v>
      </c>
      <c r="B10" s="11">
        <f t="shared" si="3"/>
        <v>0</v>
      </c>
      <c r="C10" s="11">
        <v>1.0</v>
      </c>
      <c r="F10" s="11">
        <v>1.0</v>
      </c>
      <c r="G10" s="11">
        <v>6.0</v>
      </c>
      <c r="H10" s="11">
        <v>13.0</v>
      </c>
      <c r="I10" s="11">
        <v>1.0</v>
      </c>
      <c r="J10" s="11">
        <v>1.0</v>
      </c>
      <c r="O10" s="11">
        <v>3.0</v>
      </c>
      <c r="U10" s="11">
        <v>1.0</v>
      </c>
    </row>
    <row r="11" ht="12.0" customHeight="1">
      <c r="A11" s="21" t="s">
        <v>40</v>
      </c>
      <c r="B11" s="11">
        <f t="shared" si="3"/>
        <v>0</v>
      </c>
      <c r="C11" s="11">
        <v>1.0</v>
      </c>
      <c r="F11" s="11">
        <v>0.0</v>
      </c>
      <c r="H11" s="11">
        <v>13.0</v>
      </c>
      <c r="I11" s="11">
        <v>1.0</v>
      </c>
      <c r="J11" s="11">
        <v>1.0</v>
      </c>
      <c r="O11" s="11">
        <v>3.0</v>
      </c>
      <c r="U11" s="11">
        <v>1.0</v>
      </c>
    </row>
    <row r="12" ht="12.0" customHeight="1">
      <c r="A12" s="21" t="s">
        <v>41</v>
      </c>
      <c r="B12" s="11">
        <f t="shared" si="3"/>
        <v>0</v>
      </c>
      <c r="C12" s="11">
        <v>1.0</v>
      </c>
      <c r="F12" s="11">
        <v>1.0</v>
      </c>
      <c r="H12" s="11">
        <v>13.0</v>
      </c>
      <c r="I12" s="11">
        <v>1.0</v>
      </c>
      <c r="J12" s="11">
        <v>1.0</v>
      </c>
      <c r="O12" s="11">
        <v>3.0</v>
      </c>
      <c r="U12" s="11">
        <v>1.0</v>
      </c>
    </row>
    <row r="13" ht="12.0" customHeight="1">
      <c r="A13" s="21" t="s">
        <v>42</v>
      </c>
      <c r="B13" s="11">
        <f t="shared" si="3"/>
        <v>0</v>
      </c>
      <c r="C13" s="11">
        <v>1.0</v>
      </c>
      <c r="F13" s="11">
        <v>1.0</v>
      </c>
      <c r="H13" s="11">
        <v>13.0</v>
      </c>
      <c r="I13" s="11">
        <v>1.0</v>
      </c>
      <c r="J13" s="11">
        <v>1.0</v>
      </c>
      <c r="O13" s="11">
        <v>3.0</v>
      </c>
      <c r="U13" s="11">
        <v>1.0</v>
      </c>
    </row>
    <row r="14" ht="12.0" customHeight="1">
      <c r="A14" s="20" t="s">
        <v>43</v>
      </c>
    </row>
    <row r="15" ht="12.0" customHeight="1">
      <c r="A15" s="20" t="s">
        <v>44</v>
      </c>
    </row>
    <row r="16" ht="12.0" customHeight="1">
      <c r="A16" s="20" t="s">
        <v>45</v>
      </c>
    </row>
    <row r="17" ht="12.0" customHeight="1">
      <c r="A17" s="20" t="s">
        <v>46</v>
      </c>
    </row>
    <row r="18" ht="12.0" customHeight="1">
      <c r="A18" s="21" t="s">
        <v>47</v>
      </c>
      <c r="B18" s="11">
        <f>G42</f>
        <v>0</v>
      </c>
      <c r="C18" s="11">
        <v>1.0</v>
      </c>
      <c r="F18" s="11">
        <v>1.0</v>
      </c>
      <c r="H18" s="11">
        <v>13.0</v>
      </c>
      <c r="I18" s="11">
        <v>1.0</v>
      </c>
      <c r="J18" s="11">
        <v>1.0</v>
      </c>
      <c r="O18" s="11">
        <v>3.0</v>
      </c>
      <c r="U18" s="11">
        <v>1.0</v>
      </c>
    </row>
    <row r="19" ht="12.0" customHeight="1">
      <c r="A19" s="20" t="s">
        <v>48</v>
      </c>
      <c r="AC19" s="1"/>
    </row>
    <row r="20" ht="12.0" customHeight="1">
      <c r="A20" s="21" t="s">
        <v>49</v>
      </c>
      <c r="B20" s="11">
        <f t="shared" ref="B20:B22" si="4">G44</f>
        <v>0</v>
      </c>
      <c r="C20" s="11">
        <v>1.0</v>
      </c>
      <c r="F20" s="11">
        <v>1.0</v>
      </c>
      <c r="H20" s="11">
        <v>13.0</v>
      </c>
      <c r="I20" s="11">
        <v>1.0</v>
      </c>
      <c r="J20" s="11">
        <v>1.0</v>
      </c>
      <c r="O20" s="11">
        <v>3.0</v>
      </c>
      <c r="U20" s="11">
        <v>1.0</v>
      </c>
    </row>
    <row r="21" ht="12.0" customHeight="1">
      <c r="A21" s="21" t="s">
        <v>50</v>
      </c>
      <c r="B21" s="11">
        <f t="shared" si="4"/>
        <v>0</v>
      </c>
      <c r="C21" s="11">
        <v>1.0</v>
      </c>
      <c r="F21" s="11">
        <v>1.0</v>
      </c>
      <c r="H21" s="11">
        <v>13.0</v>
      </c>
      <c r="I21" s="11">
        <v>1.0</v>
      </c>
      <c r="J21" s="11">
        <v>1.0</v>
      </c>
      <c r="O21" s="11">
        <v>3.0</v>
      </c>
      <c r="U21" s="11">
        <v>1.0</v>
      </c>
    </row>
    <row r="22" ht="12.0" customHeight="1">
      <c r="A22" s="21" t="s">
        <v>51</v>
      </c>
      <c r="B22" s="11">
        <f t="shared" si="4"/>
        <v>1</v>
      </c>
      <c r="C22" s="11">
        <v>1.0</v>
      </c>
      <c r="F22" s="20"/>
      <c r="G22" s="20"/>
      <c r="H22" s="20"/>
      <c r="I22" s="20"/>
      <c r="J22" s="20"/>
      <c r="O22" s="11">
        <v>3.0</v>
      </c>
      <c r="P22" s="11">
        <v>1.0</v>
      </c>
      <c r="U22" s="11">
        <v>1.0</v>
      </c>
      <c r="V22" s="11">
        <v>1.0</v>
      </c>
    </row>
    <row r="23" ht="12.0" customHeight="1"/>
    <row r="24" ht="12.0" customHeight="1">
      <c r="B24" s="11" t="s">
        <v>263</v>
      </c>
      <c r="E24" s="11" t="s">
        <v>233</v>
      </c>
      <c r="P24" s="11" t="s">
        <v>286</v>
      </c>
    </row>
    <row r="25" ht="12.0" customHeight="1">
      <c r="B25" s="11" t="s">
        <v>236</v>
      </c>
      <c r="C25" s="11" t="s">
        <v>237</v>
      </c>
      <c r="D25" s="11" t="s">
        <v>238</v>
      </c>
      <c r="E25" s="11" t="s">
        <v>236</v>
      </c>
      <c r="F25" s="11" t="s">
        <v>237</v>
      </c>
      <c r="G25" s="11" t="s">
        <v>238</v>
      </c>
      <c r="H25" s="11" t="s">
        <v>239</v>
      </c>
      <c r="I25" s="11" t="s">
        <v>240</v>
      </c>
      <c r="P25" s="22" t="s">
        <v>252</v>
      </c>
      <c r="Q25" s="22" t="s">
        <v>249</v>
      </c>
    </row>
    <row r="26" ht="12.0" customHeight="1">
      <c r="A26" s="21" t="s">
        <v>31</v>
      </c>
      <c r="E26" s="11">
        <v>0.0</v>
      </c>
      <c r="F26" s="11">
        <v>1.0</v>
      </c>
      <c r="G26" s="11">
        <f t="shared" ref="G26:G27" si="5">E26/F26</f>
        <v>0</v>
      </c>
      <c r="O26" s="22" t="s">
        <v>245</v>
      </c>
      <c r="P26" s="24">
        <v>1.0</v>
      </c>
      <c r="Q26" s="25"/>
    </row>
    <row r="27" ht="12.0" customHeight="1">
      <c r="A27" s="21" t="s">
        <v>32</v>
      </c>
      <c r="E27" s="11">
        <v>0.0</v>
      </c>
      <c r="F27" s="11">
        <v>1.0</v>
      </c>
      <c r="G27" s="11">
        <f t="shared" si="5"/>
        <v>0</v>
      </c>
      <c r="O27" s="22" t="s">
        <v>246</v>
      </c>
      <c r="P27" s="24">
        <v>1.0</v>
      </c>
      <c r="Q27" s="25"/>
    </row>
    <row r="28" ht="12.0" customHeight="1">
      <c r="A28" s="20" t="s">
        <v>33</v>
      </c>
      <c r="O28" s="23" t="s">
        <v>247</v>
      </c>
      <c r="P28" s="24"/>
      <c r="Q28" s="25"/>
    </row>
    <row r="29" ht="12.0" customHeight="1">
      <c r="A29" s="21" t="s">
        <v>34</v>
      </c>
      <c r="E29" s="11">
        <v>0.0</v>
      </c>
      <c r="F29" s="11">
        <v>1.0</v>
      </c>
      <c r="G29" s="11">
        <f t="shared" ref="G29:G30" si="6">E29/F29</f>
        <v>0</v>
      </c>
      <c r="O29" s="22" t="s">
        <v>248</v>
      </c>
      <c r="P29" s="24">
        <v>2.0</v>
      </c>
      <c r="Q29" s="25"/>
    </row>
    <row r="30" ht="12.0" customHeight="1">
      <c r="A30" s="21" t="s">
        <v>35</v>
      </c>
      <c r="E30" s="11">
        <v>0.0</v>
      </c>
      <c r="F30" s="11">
        <v>1.0</v>
      </c>
      <c r="G30" s="11">
        <f t="shared" si="6"/>
        <v>0</v>
      </c>
      <c r="O30" s="22" t="s">
        <v>249</v>
      </c>
      <c r="P30" s="24">
        <v>1.0</v>
      </c>
      <c r="Q30" s="25"/>
    </row>
    <row r="31" ht="12.0" customHeight="1">
      <c r="A31" s="20" t="s">
        <v>36</v>
      </c>
      <c r="O31" s="23" t="s">
        <v>250</v>
      </c>
      <c r="P31" s="24"/>
      <c r="Q31" s="25"/>
    </row>
    <row r="32" ht="12.0" customHeight="1">
      <c r="A32" s="20" t="s">
        <v>37</v>
      </c>
      <c r="O32" s="23" t="s">
        <v>251</v>
      </c>
      <c r="P32" s="24"/>
      <c r="Q32" s="25"/>
    </row>
    <row r="33" ht="12.0" customHeight="1">
      <c r="A33" s="21" t="s">
        <v>38</v>
      </c>
      <c r="E33" s="11">
        <v>0.0</v>
      </c>
      <c r="F33" s="11">
        <v>1.0</v>
      </c>
      <c r="G33" s="11">
        <f t="shared" ref="G33:G37" si="7">E33/F33</f>
        <v>0</v>
      </c>
      <c r="O33" s="22" t="s">
        <v>243</v>
      </c>
      <c r="P33" s="24"/>
      <c r="Q33" s="25">
        <v>1.0</v>
      </c>
    </row>
    <row r="34" ht="12.0" customHeight="1">
      <c r="A34" s="21" t="s">
        <v>39</v>
      </c>
      <c r="E34" s="11">
        <v>0.0</v>
      </c>
      <c r="F34" s="11">
        <v>1.0</v>
      </c>
      <c r="G34" s="11">
        <f t="shared" si="7"/>
        <v>0</v>
      </c>
      <c r="O34" s="22" t="s">
        <v>252</v>
      </c>
      <c r="P34" s="24"/>
      <c r="Q34" s="25">
        <v>1.0</v>
      </c>
    </row>
    <row r="35" ht="12.0" customHeight="1">
      <c r="A35" s="21" t="s">
        <v>40</v>
      </c>
      <c r="E35" s="11">
        <v>0.0</v>
      </c>
      <c r="F35" s="11">
        <v>1.0</v>
      </c>
      <c r="G35" s="11">
        <f t="shared" si="7"/>
        <v>0</v>
      </c>
      <c r="O35" s="22" t="s">
        <v>242</v>
      </c>
      <c r="P35" s="24">
        <v>1.0</v>
      </c>
      <c r="Q35" s="25"/>
    </row>
    <row r="36" ht="12.0" customHeight="1">
      <c r="A36" s="21" t="s">
        <v>41</v>
      </c>
      <c r="E36" s="11">
        <v>0.0</v>
      </c>
      <c r="F36" s="11">
        <v>1.0</v>
      </c>
      <c r="G36" s="11">
        <f t="shared" si="7"/>
        <v>0</v>
      </c>
      <c r="O36" s="22" t="s">
        <v>253</v>
      </c>
      <c r="P36" s="24"/>
      <c r="Q36" s="25">
        <v>1.0</v>
      </c>
    </row>
    <row r="37" ht="12.0" customHeight="1">
      <c r="A37" s="21" t="s">
        <v>42</v>
      </c>
      <c r="E37" s="11">
        <v>0.0</v>
      </c>
      <c r="F37" s="11">
        <v>1.0</v>
      </c>
      <c r="G37" s="11">
        <f t="shared" si="7"/>
        <v>0</v>
      </c>
      <c r="O37" s="22" t="s">
        <v>254</v>
      </c>
      <c r="P37" s="24"/>
      <c r="Q37" s="25">
        <v>1.0</v>
      </c>
    </row>
    <row r="38" ht="12.0" customHeight="1">
      <c r="A38" s="20" t="s">
        <v>43</v>
      </c>
      <c r="O38" s="23" t="s">
        <v>255</v>
      </c>
      <c r="P38" s="24"/>
      <c r="Q38" s="25"/>
    </row>
    <row r="39" ht="12.0" customHeight="1">
      <c r="A39" s="20" t="s">
        <v>44</v>
      </c>
      <c r="O39" s="23" t="s">
        <v>256</v>
      </c>
      <c r="P39" s="24"/>
      <c r="Q39" s="25"/>
    </row>
    <row r="40" ht="12.0" customHeight="1">
      <c r="A40" s="20" t="s">
        <v>45</v>
      </c>
      <c r="O40" s="23" t="s">
        <v>257</v>
      </c>
      <c r="P40" s="24"/>
      <c r="Q40" s="25"/>
    </row>
    <row r="41" ht="12.0" customHeight="1">
      <c r="A41" s="20" t="s">
        <v>46</v>
      </c>
      <c r="O41" s="23" t="s">
        <v>258</v>
      </c>
      <c r="P41" s="24"/>
      <c r="Q41" s="25"/>
    </row>
    <row r="42" ht="12.0" customHeight="1">
      <c r="A42" s="21" t="s">
        <v>47</v>
      </c>
      <c r="E42" s="11">
        <v>0.0</v>
      </c>
      <c r="F42" s="11">
        <v>1.0</v>
      </c>
      <c r="G42" s="11">
        <f>E42/F42</f>
        <v>0</v>
      </c>
      <c r="O42" s="22" t="s">
        <v>241</v>
      </c>
      <c r="P42" s="24"/>
      <c r="Q42" s="25">
        <v>1.0</v>
      </c>
    </row>
    <row r="43" ht="12.0" customHeight="1">
      <c r="A43" s="20" t="s">
        <v>48</v>
      </c>
      <c r="O43" s="23" t="s">
        <v>259</v>
      </c>
      <c r="P43" s="24"/>
      <c r="Q43" s="25"/>
    </row>
    <row r="44" ht="12.0" customHeight="1">
      <c r="A44" s="21" t="s">
        <v>49</v>
      </c>
      <c r="E44" s="11">
        <v>0.0</v>
      </c>
      <c r="F44" s="11">
        <v>1.0</v>
      </c>
      <c r="G44" s="11">
        <f t="shared" ref="G44:G46" si="8">E44/F44</f>
        <v>0</v>
      </c>
      <c r="O44" s="22" t="s">
        <v>244</v>
      </c>
      <c r="P44" s="24"/>
      <c r="Q44" s="25">
        <v>1.0</v>
      </c>
    </row>
    <row r="45" ht="12.0" customHeight="1">
      <c r="A45" s="21" t="s">
        <v>50</v>
      </c>
      <c r="E45" s="11">
        <v>0.0</v>
      </c>
      <c r="F45" s="11">
        <v>1.0</v>
      </c>
      <c r="G45" s="11">
        <f t="shared" si="8"/>
        <v>0</v>
      </c>
      <c r="O45" s="22" t="s">
        <v>260</v>
      </c>
      <c r="P45" s="24"/>
      <c r="Q45" s="25">
        <v>1.0</v>
      </c>
    </row>
    <row r="46" ht="12.0" customHeight="1">
      <c r="A46" s="21" t="s">
        <v>51</v>
      </c>
      <c r="E46" s="11">
        <v>1.0</v>
      </c>
      <c r="F46" s="11">
        <v>1.0</v>
      </c>
      <c r="G46" s="11">
        <f t="shared" si="8"/>
        <v>1</v>
      </c>
      <c r="O46" s="22" t="s">
        <v>261</v>
      </c>
      <c r="P46" s="26"/>
      <c r="Q46" s="23"/>
      <c r="S46" s="11" t="s">
        <v>287</v>
      </c>
    </row>
    <row r="47" ht="12.0" customHeight="1">
      <c r="P47" s="11">
        <f t="shared" ref="P47:Q47" si="9">SUM(P26:P46)</f>
        <v>6</v>
      </c>
      <c r="Q47" s="11">
        <f t="shared" si="9"/>
        <v>7</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9" width="8.86"/>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3" t="s">
        <v>31</v>
      </c>
      <c r="B2" s="11">
        <f t="shared" ref="B2:B3" si="1">H26</f>
        <v>0.2857142857</v>
      </c>
      <c r="C2" s="11">
        <f t="shared" ref="C2:C3" si="2">2/7</f>
        <v>0.2857142857</v>
      </c>
      <c r="O2" s="11">
        <v>3.0</v>
      </c>
      <c r="X2" s="11">
        <v>1.0</v>
      </c>
      <c r="Y2" s="11">
        <v>1.0</v>
      </c>
      <c r="Z2" s="11">
        <v>1.0</v>
      </c>
      <c r="AA2" s="11">
        <v>1.0</v>
      </c>
    </row>
    <row r="3" ht="12.0" customHeight="1">
      <c r="A3" s="8" t="s">
        <v>32</v>
      </c>
      <c r="B3" s="11">
        <f t="shared" si="1"/>
        <v>0</v>
      </c>
      <c r="C3" s="11">
        <f t="shared" si="2"/>
        <v>0.2857142857</v>
      </c>
      <c r="F3" s="11">
        <v>0.0</v>
      </c>
      <c r="H3" s="11">
        <v>7.0</v>
      </c>
      <c r="I3" s="11">
        <v>1.0</v>
      </c>
      <c r="J3" s="11">
        <v>1.0</v>
      </c>
      <c r="O3" s="11">
        <v>3.0</v>
      </c>
      <c r="X3" s="11">
        <v>1.0</v>
      </c>
      <c r="Z3" s="11">
        <v>1.0</v>
      </c>
    </row>
    <row r="4" ht="12.0" customHeight="1">
      <c r="A4" s="20" t="s">
        <v>33</v>
      </c>
    </row>
    <row r="5" ht="12.0" customHeight="1">
      <c r="A5" s="3" t="s">
        <v>34</v>
      </c>
      <c r="B5" s="11">
        <f t="shared" ref="B5:B6" si="3">H29</f>
        <v>0.2857142857</v>
      </c>
      <c r="C5" s="11">
        <f t="shared" ref="C5:C6" si="4">2/7</f>
        <v>0.2857142857</v>
      </c>
      <c r="O5" s="11">
        <v>3.0</v>
      </c>
      <c r="X5" s="11">
        <v>1.0</v>
      </c>
      <c r="Y5" s="11">
        <v>1.0</v>
      </c>
      <c r="Z5" s="11">
        <v>1.0</v>
      </c>
      <c r="AA5" s="11">
        <v>1.0</v>
      </c>
    </row>
    <row r="6" ht="12.0" customHeight="1">
      <c r="A6" s="8" t="s">
        <v>35</v>
      </c>
      <c r="B6" s="11">
        <f t="shared" si="3"/>
        <v>0</v>
      </c>
      <c r="C6" s="11">
        <f t="shared" si="4"/>
        <v>0.2857142857</v>
      </c>
      <c r="F6" s="11">
        <v>0.0</v>
      </c>
      <c r="G6" s="11">
        <v>0.0</v>
      </c>
      <c r="H6" s="11">
        <v>7.0</v>
      </c>
      <c r="I6" s="11">
        <v>1.0</v>
      </c>
      <c r="O6" s="11">
        <v>3.0</v>
      </c>
      <c r="X6" s="11">
        <v>1.0</v>
      </c>
      <c r="Z6" s="11">
        <v>1.0</v>
      </c>
    </row>
    <row r="7" ht="12.0" customHeight="1">
      <c r="A7" s="20" t="s">
        <v>36</v>
      </c>
    </row>
    <row r="8" ht="12.0" customHeight="1">
      <c r="A8" s="20" t="s">
        <v>37</v>
      </c>
    </row>
    <row r="9" ht="12.0" customHeight="1">
      <c r="A9" s="8" t="s">
        <v>38</v>
      </c>
      <c r="B9" s="11">
        <f t="shared" ref="B9:B13" si="5">H33</f>
        <v>0</v>
      </c>
      <c r="C9" s="11">
        <f t="shared" ref="C9:C13" si="6">2/7</f>
        <v>0.2857142857</v>
      </c>
      <c r="F9" s="11">
        <v>1.0</v>
      </c>
      <c r="H9" s="11">
        <v>7.0</v>
      </c>
      <c r="I9" s="11">
        <v>1.0</v>
      </c>
      <c r="J9" s="11">
        <v>1.0</v>
      </c>
      <c r="O9" s="11">
        <v>3.0</v>
      </c>
      <c r="P9" s="11">
        <v>1.0</v>
      </c>
      <c r="X9" s="11">
        <v>1.0</v>
      </c>
      <c r="Z9" s="11">
        <v>1.0</v>
      </c>
    </row>
    <row r="10" ht="12.0" customHeight="1">
      <c r="A10" s="8" t="s">
        <v>39</v>
      </c>
      <c r="B10" s="11">
        <f t="shared" si="5"/>
        <v>0</v>
      </c>
      <c r="C10" s="11">
        <f t="shared" si="6"/>
        <v>0.2857142857</v>
      </c>
      <c r="F10" s="11">
        <v>1.0</v>
      </c>
      <c r="G10" s="11">
        <v>2.0</v>
      </c>
      <c r="H10" s="11">
        <v>7.0</v>
      </c>
      <c r="I10" s="11">
        <v>1.0</v>
      </c>
      <c r="O10" s="11">
        <v>3.0</v>
      </c>
      <c r="X10" s="11">
        <v>1.0</v>
      </c>
      <c r="Z10" s="11">
        <v>1.0</v>
      </c>
    </row>
    <row r="11" ht="12.0" customHeight="1">
      <c r="A11" s="3" t="s">
        <v>40</v>
      </c>
      <c r="B11" s="11">
        <f t="shared" si="5"/>
        <v>0.2857142857</v>
      </c>
      <c r="C11" s="11">
        <f t="shared" si="6"/>
        <v>0.2857142857</v>
      </c>
      <c r="O11" s="11">
        <v>3.0</v>
      </c>
      <c r="X11" s="11">
        <v>1.0</v>
      </c>
      <c r="Y11" s="11">
        <v>1.0</v>
      </c>
      <c r="Z11" s="11">
        <v>1.0</v>
      </c>
      <c r="AA11" s="11">
        <v>1.0</v>
      </c>
    </row>
    <row r="12" ht="12.0" customHeight="1">
      <c r="A12" s="3" t="s">
        <v>41</v>
      </c>
      <c r="B12" s="11">
        <f t="shared" si="5"/>
        <v>0.2857142857</v>
      </c>
      <c r="C12" s="11">
        <f t="shared" si="6"/>
        <v>0.2857142857</v>
      </c>
      <c r="O12" s="11">
        <v>3.0</v>
      </c>
      <c r="X12" s="11">
        <v>1.0</v>
      </c>
      <c r="Y12" s="11">
        <v>1.0</v>
      </c>
      <c r="Z12" s="11">
        <v>1.0</v>
      </c>
      <c r="AA12" s="11">
        <v>1.0</v>
      </c>
    </row>
    <row r="13" ht="12.0" customHeight="1">
      <c r="A13" s="8" t="s">
        <v>42</v>
      </c>
      <c r="B13" s="11">
        <f t="shared" si="5"/>
        <v>0</v>
      </c>
      <c r="C13" s="11">
        <f t="shared" si="6"/>
        <v>0.2857142857</v>
      </c>
      <c r="F13" s="11">
        <v>1.0</v>
      </c>
      <c r="H13" s="11">
        <v>7.0</v>
      </c>
      <c r="I13" s="11">
        <v>1.0</v>
      </c>
      <c r="J13" s="11">
        <v>1.0</v>
      </c>
      <c r="O13" s="11">
        <v>3.0</v>
      </c>
      <c r="X13" s="11">
        <v>1.0</v>
      </c>
      <c r="Z13" s="11">
        <v>1.0</v>
      </c>
    </row>
    <row r="14" ht="12.0" customHeight="1">
      <c r="A14" s="20" t="s">
        <v>43</v>
      </c>
    </row>
    <row r="15" ht="12.0" customHeight="1">
      <c r="A15" s="20" t="s">
        <v>44</v>
      </c>
    </row>
    <row r="16" ht="12.0" customHeight="1">
      <c r="A16" s="20" t="s">
        <v>45</v>
      </c>
    </row>
    <row r="17" ht="12.0" customHeight="1">
      <c r="A17" s="8" t="s">
        <v>46</v>
      </c>
      <c r="B17" s="11">
        <f t="shared" ref="B17:B18" si="7">H41</f>
        <v>0</v>
      </c>
      <c r="C17" s="11">
        <f t="shared" ref="C17:C18" si="8">2/7</f>
        <v>0.2857142857</v>
      </c>
      <c r="F17" s="11">
        <v>0.0</v>
      </c>
      <c r="G17" s="11">
        <v>4.0</v>
      </c>
      <c r="H17" s="11">
        <v>7.0</v>
      </c>
      <c r="I17" s="11">
        <v>1.0</v>
      </c>
      <c r="O17" s="11">
        <v>3.0</v>
      </c>
      <c r="X17" s="11">
        <v>1.0</v>
      </c>
      <c r="Z17" s="11">
        <v>1.0</v>
      </c>
    </row>
    <row r="18" ht="12.0" customHeight="1">
      <c r="A18" s="8" t="s">
        <v>47</v>
      </c>
      <c r="B18" s="11">
        <f t="shared" si="7"/>
        <v>0</v>
      </c>
      <c r="C18" s="11">
        <f t="shared" si="8"/>
        <v>0.2857142857</v>
      </c>
      <c r="F18" s="11">
        <v>1.0</v>
      </c>
      <c r="H18" s="11">
        <v>7.0</v>
      </c>
      <c r="I18" s="11">
        <v>1.0</v>
      </c>
      <c r="J18" s="11">
        <v>1.0</v>
      </c>
      <c r="O18" s="11">
        <v>3.0</v>
      </c>
      <c r="X18" s="11">
        <v>1.0</v>
      </c>
      <c r="Z18" s="11">
        <v>1.0</v>
      </c>
    </row>
    <row r="19" ht="12.0" customHeight="1">
      <c r="A19" s="20" t="s">
        <v>48</v>
      </c>
      <c r="AC19" s="1"/>
    </row>
    <row r="20" ht="12.0" customHeight="1">
      <c r="A20" s="3" t="s">
        <v>49</v>
      </c>
      <c r="B20" s="11">
        <f t="shared" ref="B20:B22" si="9">H44</f>
        <v>0.2857142857</v>
      </c>
      <c r="C20" s="11">
        <f t="shared" ref="C20:C22" si="10">2/7</f>
        <v>0.2857142857</v>
      </c>
      <c r="O20" s="11">
        <v>3.0</v>
      </c>
      <c r="X20" s="11">
        <v>1.0</v>
      </c>
      <c r="Y20" s="11">
        <v>1.0</v>
      </c>
      <c r="Z20" s="11">
        <v>1.0</v>
      </c>
      <c r="AA20" s="11">
        <v>1.0</v>
      </c>
    </row>
    <row r="21" ht="12.0" customHeight="1">
      <c r="A21" s="3" t="s">
        <v>50</v>
      </c>
      <c r="B21" s="11">
        <f t="shared" si="9"/>
        <v>0.2857142857</v>
      </c>
      <c r="C21" s="11">
        <f t="shared" si="10"/>
        <v>0.2857142857</v>
      </c>
      <c r="O21" s="11">
        <v>3.0</v>
      </c>
      <c r="X21" s="11">
        <v>1.0</v>
      </c>
      <c r="Y21" s="11">
        <v>1.0</v>
      </c>
      <c r="Z21" s="11">
        <v>1.0</v>
      </c>
      <c r="AA21" s="11">
        <v>1.0</v>
      </c>
    </row>
    <row r="22" ht="12.0" customHeight="1">
      <c r="A22" s="3" t="s">
        <v>51</v>
      </c>
      <c r="B22" s="11">
        <f t="shared" si="9"/>
        <v>0.2857142857</v>
      </c>
      <c r="C22" s="11">
        <f t="shared" si="10"/>
        <v>0.2857142857</v>
      </c>
      <c r="O22" s="11">
        <v>3.0</v>
      </c>
      <c r="X22" s="11">
        <v>1.0</v>
      </c>
      <c r="Y22" s="11">
        <v>1.0</v>
      </c>
      <c r="Z22" s="11">
        <v>1.0</v>
      </c>
      <c r="AA22" s="11">
        <v>1.0</v>
      </c>
    </row>
    <row r="23" ht="12.0" customHeight="1"/>
    <row r="24" ht="12.0" customHeight="1">
      <c r="B24" s="11" t="s">
        <v>263</v>
      </c>
      <c r="E24" s="11" t="s">
        <v>233</v>
      </c>
      <c r="P24" s="11" t="s">
        <v>288</v>
      </c>
    </row>
    <row r="25" ht="12.0" customHeight="1">
      <c r="B25" s="11" t="s">
        <v>236</v>
      </c>
      <c r="C25" s="11" t="s">
        <v>237</v>
      </c>
      <c r="D25" s="11" t="s">
        <v>238</v>
      </c>
      <c r="E25" s="11" t="s">
        <v>236</v>
      </c>
      <c r="F25" s="11" t="s">
        <v>237</v>
      </c>
      <c r="G25" s="11" t="s">
        <v>238</v>
      </c>
      <c r="H25" s="11" t="s">
        <v>239</v>
      </c>
      <c r="I25" s="11" t="s">
        <v>240</v>
      </c>
      <c r="P25" s="27" t="s">
        <v>249</v>
      </c>
      <c r="Q25" s="27" t="s">
        <v>252</v>
      </c>
      <c r="R25" s="28" t="s">
        <v>258</v>
      </c>
    </row>
    <row r="26" ht="12.0" customHeight="1">
      <c r="A26" s="3" t="s">
        <v>31</v>
      </c>
      <c r="B26" s="11">
        <v>1.0</v>
      </c>
      <c r="C26" s="11">
        <v>7.0</v>
      </c>
      <c r="D26" s="11">
        <f t="shared" ref="D26:D27" si="11">B26/C26</f>
        <v>0.1428571429</v>
      </c>
      <c r="E26" s="11">
        <v>1.0</v>
      </c>
      <c r="F26" s="11">
        <v>7.0</v>
      </c>
      <c r="G26" s="11">
        <f t="shared" ref="G26:G27" si="12">E26/F26</f>
        <v>0.1428571429</v>
      </c>
      <c r="H26" s="11">
        <f t="shared" ref="H26:H27" si="13">D26+G26</f>
        <v>0.2857142857</v>
      </c>
      <c r="O26" s="29" t="s">
        <v>245</v>
      </c>
      <c r="P26" s="24"/>
      <c r="Q26" s="25"/>
      <c r="R26" s="25"/>
    </row>
    <row r="27" ht="12.0" customHeight="1">
      <c r="A27" s="8" t="s">
        <v>32</v>
      </c>
      <c r="B27" s="11">
        <v>0.0</v>
      </c>
      <c r="C27" s="11">
        <v>7.0</v>
      </c>
      <c r="D27" s="11">
        <f t="shared" si="11"/>
        <v>0</v>
      </c>
      <c r="E27" s="11">
        <v>0.0</v>
      </c>
      <c r="F27" s="11">
        <v>7.0</v>
      </c>
      <c r="G27" s="11">
        <f t="shared" si="12"/>
        <v>0</v>
      </c>
      <c r="H27" s="11">
        <f t="shared" si="13"/>
        <v>0</v>
      </c>
      <c r="O27" s="27" t="s">
        <v>246</v>
      </c>
      <c r="P27" s="24"/>
      <c r="Q27" s="25">
        <v>1.0</v>
      </c>
      <c r="R27" s="25"/>
    </row>
    <row r="28" ht="12.0" customHeight="1">
      <c r="A28" s="20" t="s">
        <v>33</v>
      </c>
      <c r="O28" s="23" t="s">
        <v>247</v>
      </c>
      <c r="P28" s="24"/>
      <c r="Q28" s="25"/>
      <c r="R28" s="25"/>
    </row>
    <row r="29" ht="12.0" customHeight="1">
      <c r="A29" s="3" t="s">
        <v>34</v>
      </c>
      <c r="B29" s="11">
        <v>1.0</v>
      </c>
      <c r="C29" s="11">
        <v>7.0</v>
      </c>
      <c r="D29" s="11">
        <f t="shared" ref="D29:D30" si="14">B29/C29</f>
        <v>0.1428571429</v>
      </c>
      <c r="E29" s="11">
        <v>1.0</v>
      </c>
      <c r="F29" s="11">
        <v>7.0</v>
      </c>
      <c r="G29" s="11">
        <f t="shared" ref="G29:G30" si="15">E29/F29</f>
        <v>0.1428571429</v>
      </c>
      <c r="H29" s="11">
        <f t="shared" ref="H29:H30" si="16">D29+G29</f>
        <v>0.2857142857</v>
      </c>
      <c r="O29" s="29" t="s">
        <v>248</v>
      </c>
      <c r="P29" s="24"/>
      <c r="Q29" s="25"/>
      <c r="R29" s="25"/>
    </row>
    <row r="30" ht="12.0" customHeight="1">
      <c r="A30" s="8" t="s">
        <v>35</v>
      </c>
      <c r="B30" s="11">
        <v>0.0</v>
      </c>
      <c r="C30" s="11">
        <v>7.0</v>
      </c>
      <c r="D30" s="11">
        <f t="shared" si="14"/>
        <v>0</v>
      </c>
      <c r="E30" s="11">
        <v>0.0</v>
      </c>
      <c r="F30" s="11">
        <v>7.0</v>
      </c>
      <c r="G30" s="11">
        <f t="shared" si="15"/>
        <v>0</v>
      </c>
      <c r="H30" s="11">
        <f t="shared" si="16"/>
        <v>0</v>
      </c>
      <c r="O30" s="27" t="s">
        <v>249</v>
      </c>
      <c r="P30" s="24"/>
      <c r="Q30" s="25">
        <v>1.0</v>
      </c>
      <c r="R30" s="25"/>
      <c r="T30" s="11" t="s">
        <v>289</v>
      </c>
    </row>
    <row r="31" ht="12.0" customHeight="1">
      <c r="A31" s="20" t="s">
        <v>36</v>
      </c>
      <c r="O31" s="23" t="s">
        <v>250</v>
      </c>
      <c r="P31" s="24"/>
      <c r="Q31" s="25"/>
      <c r="R31" s="25"/>
    </row>
    <row r="32" ht="12.0" customHeight="1">
      <c r="A32" s="20" t="s">
        <v>37</v>
      </c>
      <c r="O32" s="23" t="s">
        <v>251</v>
      </c>
      <c r="P32" s="24"/>
      <c r="Q32" s="25"/>
      <c r="R32" s="25"/>
    </row>
    <row r="33" ht="12.0" customHeight="1">
      <c r="A33" s="8" t="s">
        <v>38</v>
      </c>
      <c r="B33" s="11">
        <v>0.0</v>
      </c>
      <c r="C33" s="11">
        <v>7.0</v>
      </c>
      <c r="D33" s="11">
        <f t="shared" ref="D33:D37" si="17">B33/C33</f>
        <v>0</v>
      </c>
      <c r="E33" s="11">
        <v>0.0</v>
      </c>
      <c r="F33" s="11">
        <v>7.0</v>
      </c>
      <c r="G33" s="11">
        <f t="shared" ref="G33:G37" si="18">E33/F33</f>
        <v>0</v>
      </c>
      <c r="H33" s="11">
        <f t="shared" ref="H33:H37" si="19">D33+G33</f>
        <v>0</v>
      </c>
      <c r="O33" s="27" t="s">
        <v>243</v>
      </c>
      <c r="P33" s="24"/>
      <c r="Q33" s="25"/>
      <c r="R33" s="25">
        <v>1.0</v>
      </c>
    </row>
    <row r="34" ht="12.0" customHeight="1">
      <c r="A34" s="8" t="s">
        <v>39</v>
      </c>
      <c r="B34" s="11">
        <v>0.0</v>
      </c>
      <c r="C34" s="11">
        <v>7.0</v>
      </c>
      <c r="D34" s="11">
        <f t="shared" si="17"/>
        <v>0</v>
      </c>
      <c r="E34" s="11">
        <v>0.0</v>
      </c>
      <c r="F34" s="11">
        <v>7.0</v>
      </c>
      <c r="G34" s="11">
        <f t="shared" si="18"/>
        <v>0</v>
      </c>
      <c r="H34" s="11">
        <f t="shared" si="19"/>
        <v>0</v>
      </c>
      <c r="O34" s="27" t="s">
        <v>252</v>
      </c>
      <c r="P34" s="24"/>
      <c r="Q34" s="25"/>
      <c r="R34" s="25">
        <v>1.0</v>
      </c>
    </row>
    <row r="35" ht="12.0" customHeight="1">
      <c r="A35" s="3" t="s">
        <v>40</v>
      </c>
      <c r="B35" s="11">
        <v>1.0</v>
      </c>
      <c r="C35" s="11">
        <v>7.0</v>
      </c>
      <c r="D35" s="11">
        <f t="shared" si="17"/>
        <v>0.1428571429</v>
      </c>
      <c r="E35" s="11">
        <v>1.0</v>
      </c>
      <c r="F35" s="11">
        <v>7.0</v>
      </c>
      <c r="G35" s="11">
        <f t="shared" si="18"/>
        <v>0.1428571429</v>
      </c>
      <c r="H35" s="11">
        <f t="shared" si="19"/>
        <v>0.2857142857</v>
      </c>
      <c r="O35" s="30" t="s">
        <v>242</v>
      </c>
      <c r="P35" s="24"/>
      <c r="Q35" s="25"/>
      <c r="R35" s="25"/>
    </row>
    <row r="36" ht="12.0" customHeight="1">
      <c r="A36" s="3" t="s">
        <v>41</v>
      </c>
      <c r="B36" s="11">
        <v>1.0</v>
      </c>
      <c r="C36" s="11">
        <v>7.0</v>
      </c>
      <c r="D36" s="11">
        <f t="shared" si="17"/>
        <v>0.1428571429</v>
      </c>
      <c r="E36" s="11">
        <v>1.0</v>
      </c>
      <c r="F36" s="11">
        <v>7.0</v>
      </c>
      <c r="G36" s="11">
        <f t="shared" si="18"/>
        <v>0.1428571429</v>
      </c>
      <c r="H36" s="11">
        <f t="shared" si="19"/>
        <v>0.2857142857</v>
      </c>
      <c r="O36" s="30" t="s">
        <v>253</v>
      </c>
      <c r="P36" s="24"/>
      <c r="Q36" s="25"/>
      <c r="R36" s="25"/>
    </row>
    <row r="37" ht="12.0" customHeight="1">
      <c r="A37" s="8" t="s">
        <v>42</v>
      </c>
      <c r="B37" s="11">
        <v>0.0</v>
      </c>
      <c r="C37" s="11">
        <v>7.0</v>
      </c>
      <c r="D37" s="11">
        <f t="shared" si="17"/>
        <v>0</v>
      </c>
      <c r="E37" s="11">
        <v>0.0</v>
      </c>
      <c r="F37" s="11">
        <v>7.0</v>
      </c>
      <c r="G37" s="11">
        <f t="shared" si="18"/>
        <v>0</v>
      </c>
      <c r="H37" s="11">
        <f t="shared" si="19"/>
        <v>0</v>
      </c>
      <c r="O37" s="27" t="s">
        <v>254</v>
      </c>
      <c r="P37" s="24"/>
      <c r="Q37" s="25"/>
      <c r="R37" s="25">
        <v>1.0</v>
      </c>
    </row>
    <row r="38" ht="12.0" customHeight="1">
      <c r="A38" s="20" t="s">
        <v>43</v>
      </c>
      <c r="O38" s="23" t="s">
        <v>255</v>
      </c>
      <c r="P38" s="24"/>
      <c r="Q38" s="25"/>
      <c r="R38" s="25"/>
    </row>
    <row r="39" ht="12.0" customHeight="1">
      <c r="A39" s="20" t="s">
        <v>44</v>
      </c>
      <c r="O39" s="23" t="s">
        <v>256</v>
      </c>
      <c r="P39" s="24"/>
      <c r="Q39" s="25"/>
      <c r="R39" s="25"/>
    </row>
    <row r="40" ht="12.0" customHeight="1">
      <c r="A40" s="20" t="s">
        <v>45</v>
      </c>
      <c r="O40" s="23" t="s">
        <v>257</v>
      </c>
      <c r="P40" s="24"/>
      <c r="Q40" s="25"/>
      <c r="R40" s="25"/>
    </row>
    <row r="41" ht="12.0" customHeight="1">
      <c r="A41" s="8" t="s">
        <v>46</v>
      </c>
      <c r="B41" s="11">
        <v>0.0</v>
      </c>
      <c r="C41" s="11">
        <v>7.0</v>
      </c>
      <c r="D41" s="11">
        <f t="shared" ref="D41:D42" si="20">B41/C41</f>
        <v>0</v>
      </c>
      <c r="E41" s="11">
        <v>0.0</v>
      </c>
      <c r="F41" s="11">
        <v>7.0</v>
      </c>
      <c r="G41" s="11">
        <f t="shared" ref="G41:G42" si="21">E41/F41</f>
        <v>0</v>
      </c>
      <c r="H41" s="11">
        <f t="shared" ref="H41:H42" si="22">D41+G41</f>
        <v>0</v>
      </c>
      <c r="O41" s="28" t="s">
        <v>258</v>
      </c>
      <c r="P41" s="24">
        <v>0.0</v>
      </c>
      <c r="Q41" s="25"/>
      <c r="R41" s="25"/>
    </row>
    <row r="42" ht="12.0" customHeight="1">
      <c r="A42" s="8" t="s">
        <v>47</v>
      </c>
      <c r="B42" s="11">
        <v>0.0</v>
      </c>
      <c r="C42" s="11">
        <v>7.0</v>
      </c>
      <c r="D42" s="11">
        <f t="shared" si="20"/>
        <v>0</v>
      </c>
      <c r="E42" s="11">
        <v>0.0</v>
      </c>
      <c r="F42" s="11">
        <v>7.0</v>
      </c>
      <c r="G42" s="11">
        <f t="shared" si="21"/>
        <v>0</v>
      </c>
      <c r="H42" s="11">
        <f t="shared" si="22"/>
        <v>0</v>
      </c>
      <c r="O42" s="28" t="s">
        <v>241</v>
      </c>
      <c r="P42" s="24"/>
      <c r="Q42" s="25"/>
      <c r="R42" s="25">
        <v>1.0</v>
      </c>
    </row>
    <row r="43" ht="12.0" customHeight="1">
      <c r="A43" s="20" t="s">
        <v>48</v>
      </c>
      <c r="O43" s="23" t="s">
        <v>259</v>
      </c>
      <c r="P43" s="24"/>
      <c r="Q43" s="25"/>
      <c r="R43" s="25"/>
    </row>
    <row r="44" ht="12.0" customHeight="1">
      <c r="A44" s="3" t="s">
        <v>49</v>
      </c>
      <c r="B44" s="11">
        <v>1.0</v>
      </c>
      <c r="C44" s="11">
        <v>7.0</v>
      </c>
      <c r="D44" s="11">
        <f t="shared" ref="D44:D46" si="23">B44/C44</f>
        <v>0.1428571429</v>
      </c>
      <c r="E44" s="11">
        <v>1.0</v>
      </c>
      <c r="F44" s="11">
        <v>7.0</v>
      </c>
      <c r="G44" s="11">
        <f t="shared" ref="G44:G46" si="24">E44/F44</f>
        <v>0.1428571429</v>
      </c>
      <c r="H44" s="11">
        <f t="shared" ref="H44:H46" si="25">D44+G44</f>
        <v>0.2857142857</v>
      </c>
      <c r="O44" s="30" t="s">
        <v>244</v>
      </c>
      <c r="P44" s="24"/>
      <c r="Q44" s="25"/>
      <c r="R44" s="25"/>
    </row>
    <row r="45" ht="12.0" customHeight="1">
      <c r="A45" s="3" t="s">
        <v>50</v>
      </c>
      <c r="B45" s="11">
        <v>1.0</v>
      </c>
      <c r="C45" s="11">
        <v>7.0</v>
      </c>
      <c r="D45" s="11">
        <f t="shared" si="23"/>
        <v>0.1428571429</v>
      </c>
      <c r="E45" s="11">
        <v>1.0</v>
      </c>
      <c r="F45" s="11">
        <v>7.0</v>
      </c>
      <c r="G45" s="11">
        <f t="shared" si="24"/>
        <v>0.1428571429</v>
      </c>
      <c r="H45" s="11">
        <f t="shared" si="25"/>
        <v>0.2857142857</v>
      </c>
      <c r="O45" s="30" t="s">
        <v>260</v>
      </c>
      <c r="P45" s="24"/>
      <c r="Q45" s="25"/>
      <c r="R45" s="25"/>
    </row>
    <row r="46" ht="12.0" customHeight="1">
      <c r="A46" s="3" t="s">
        <v>51</v>
      </c>
      <c r="B46" s="11">
        <v>1.0</v>
      </c>
      <c r="C46" s="11">
        <v>7.0</v>
      </c>
      <c r="D46" s="11">
        <f t="shared" si="23"/>
        <v>0.1428571429</v>
      </c>
      <c r="E46" s="11">
        <v>1.0</v>
      </c>
      <c r="F46" s="11">
        <v>7.0</v>
      </c>
      <c r="G46" s="11">
        <f t="shared" si="24"/>
        <v>0.1428571429</v>
      </c>
      <c r="H46" s="11">
        <f t="shared" si="25"/>
        <v>0.2857142857</v>
      </c>
      <c r="O46" s="30" t="s">
        <v>261</v>
      </c>
      <c r="P46" s="24"/>
      <c r="Q46" s="25"/>
      <c r="R46" s="25"/>
    </row>
    <row r="47" ht="12.0" customHeight="1">
      <c r="P47" s="11">
        <f t="shared" ref="P47:R47" si="26">SUM(P26:P46)</f>
        <v>0</v>
      </c>
      <c r="Q47" s="11">
        <f t="shared" si="26"/>
        <v>2</v>
      </c>
      <c r="R47" s="11">
        <f t="shared" si="26"/>
        <v>4</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9" width="8.86"/>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3" t="s">
        <v>31</v>
      </c>
      <c r="B2" s="11">
        <f t="shared" ref="B2:B3" si="1">H26</f>
        <v>0.1428571429</v>
      </c>
      <c r="C2" s="11">
        <f t="shared" ref="C2:C3" si="2">2/7</f>
        <v>0.2857142857</v>
      </c>
      <c r="F2" s="11">
        <v>1.0</v>
      </c>
      <c r="H2" s="11">
        <v>7.0</v>
      </c>
      <c r="I2" s="11">
        <v>1.0</v>
      </c>
      <c r="J2" s="11">
        <v>1.0</v>
      </c>
      <c r="O2" s="11">
        <v>2.0</v>
      </c>
      <c r="X2" s="11">
        <v>1.0</v>
      </c>
      <c r="Y2" s="11">
        <v>1.0</v>
      </c>
      <c r="Z2" s="11">
        <v>1.0</v>
      </c>
    </row>
    <row r="3" ht="12.0" customHeight="1">
      <c r="A3" s="8" t="s">
        <v>32</v>
      </c>
      <c r="B3" s="11">
        <f t="shared" si="1"/>
        <v>0.1428571429</v>
      </c>
      <c r="C3" s="11">
        <f t="shared" si="2"/>
        <v>0.2857142857</v>
      </c>
      <c r="O3" s="11">
        <v>2.0</v>
      </c>
      <c r="X3" s="11">
        <v>1.0</v>
      </c>
      <c r="Z3" s="11">
        <v>1.0</v>
      </c>
      <c r="AA3" s="11">
        <v>1.0</v>
      </c>
    </row>
    <row r="4" ht="12.0" customHeight="1">
      <c r="A4" s="20" t="s">
        <v>33</v>
      </c>
    </row>
    <row r="5" ht="12.0" customHeight="1">
      <c r="A5" s="3" t="s">
        <v>34</v>
      </c>
      <c r="B5" s="11">
        <f t="shared" ref="B5:B6" si="3">H29</f>
        <v>0.1428571429</v>
      </c>
      <c r="C5" s="11">
        <f t="shared" ref="C5:C6" si="4">2/7</f>
        <v>0.2857142857</v>
      </c>
      <c r="F5" s="11">
        <v>1.0</v>
      </c>
      <c r="H5" s="11">
        <v>7.0</v>
      </c>
      <c r="I5" s="11">
        <v>1.0</v>
      </c>
      <c r="J5" s="11">
        <v>1.0</v>
      </c>
      <c r="O5" s="11">
        <v>2.0</v>
      </c>
      <c r="X5" s="11">
        <v>1.0</v>
      </c>
      <c r="Y5" s="11">
        <v>1.0</v>
      </c>
      <c r="Z5" s="11">
        <v>1.0</v>
      </c>
    </row>
    <row r="6" ht="12.0" customHeight="1">
      <c r="A6" s="8" t="s">
        <v>35</v>
      </c>
      <c r="B6" s="11">
        <f t="shared" si="3"/>
        <v>0.1428571429</v>
      </c>
      <c r="C6" s="11">
        <f t="shared" si="4"/>
        <v>0.2857142857</v>
      </c>
      <c r="O6" s="11">
        <v>2.0</v>
      </c>
      <c r="X6" s="11">
        <v>1.0</v>
      </c>
      <c r="Z6" s="11">
        <v>1.0</v>
      </c>
      <c r="AA6" s="11">
        <v>1.0</v>
      </c>
    </row>
    <row r="7" ht="12.0" customHeight="1">
      <c r="A7" s="20" t="s">
        <v>36</v>
      </c>
    </row>
    <row r="8" ht="12.0" customHeight="1">
      <c r="A8" s="20" t="s">
        <v>37</v>
      </c>
    </row>
    <row r="9" ht="12.0" customHeight="1">
      <c r="A9" s="8" t="s">
        <v>38</v>
      </c>
      <c r="B9" s="11">
        <f t="shared" ref="B9:B14" si="5">H33</f>
        <v>0.1428571429</v>
      </c>
      <c r="C9" s="11">
        <f t="shared" ref="C9:C14" si="6">2/7</f>
        <v>0.2857142857</v>
      </c>
      <c r="O9" s="11">
        <v>2.0</v>
      </c>
      <c r="X9" s="11">
        <v>1.0</v>
      </c>
      <c r="Z9" s="11">
        <v>1.0</v>
      </c>
      <c r="AA9" s="11">
        <v>1.0</v>
      </c>
    </row>
    <row r="10" ht="12.0" customHeight="1">
      <c r="A10" s="8" t="s">
        <v>39</v>
      </c>
      <c r="B10" s="11">
        <f t="shared" si="5"/>
        <v>0.1428571429</v>
      </c>
      <c r="C10" s="11">
        <f t="shared" si="6"/>
        <v>0.2857142857</v>
      </c>
      <c r="O10" s="11">
        <v>2.0</v>
      </c>
      <c r="X10" s="11">
        <v>1.0</v>
      </c>
      <c r="Z10" s="11">
        <v>1.0</v>
      </c>
      <c r="AA10" s="11">
        <v>1.0</v>
      </c>
    </row>
    <row r="11" ht="12.0" customHeight="1">
      <c r="A11" s="3" t="s">
        <v>40</v>
      </c>
      <c r="B11" s="11">
        <f t="shared" si="5"/>
        <v>0.1428571429</v>
      </c>
      <c r="C11" s="11">
        <f t="shared" si="6"/>
        <v>0.2857142857</v>
      </c>
      <c r="F11" s="11">
        <v>1.0</v>
      </c>
      <c r="H11" s="11">
        <v>7.0</v>
      </c>
      <c r="I11" s="11">
        <v>1.0</v>
      </c>
      <c r="J11" s="11">
        <v>1.0</v>
      </c>
      <c r="O11" s="11">
        <v>2.0</v>
      </c>
      <c r="X11" s="11">
        <v>1.0</v>
      </c>
      <c r="Y11" s="11">
        <v>1.0</v>
      </c>
      <c r="Z11" s="11">
        <v>1.0</v>
      </c>
    </row>
    <row r="12" ht="12.0" customHeight="1">
      <c r="A12" s="3" t="s">
        <v>41</v>
      </c>
      <c r="B12" s="11">
        <f t="shared" si="5"/>
        <v>0.1428571429</v>
      </c>
      <c r="C12" s="11">
        <f t="shared" si="6"/>
        <v>0.2857142857</v>
      </c>
      <c r="F12" s="11">
        <v>1.0</v>
      </c>
      <c r="H12" s="11">
        <v>7.0</v>
      </c>
      <c r="I12" s="11">
        <v>1.0</v>
      </c>
      <c r="J12" s="11">
        <v>1.0</v>
      </c>
      <c r="O12" s="11">
        <v>2.0</v>
      </c>
      <c r="X12" s="11">
        <v>1.0</v>
      </c>
      <c r="Y12" s="11">
        <v>1.0</v>
      </c>
      <c r="Z12" s="11">
        <v>1.0</v>
      </c>
    </row>
    <row r="13" ht="12.0" customHeight="1">
      <c r="A13" s="8" t="s">
        <v>42</v>
      </c>
      <c r="B13" s="11">
        <f t="shared" si="5"/>
        <v>0.1428571429</v>
      </c>
      <c r="C13" s="11">
        <f t="shared" si="6"/>
        <v>0.2857142857</v>
      </c>
      <c r="O13" s="11">
        <v>2.0</v>
      </c>
      <c r="X13" s="11">
        <v>1.0</v>
      </c>
      <c r="Z13" s="11">
        <v>1.0</v>
      </c>
      <c r="AA13" s="11">
        <v>1.0</v>
      </c>
    </row>
    <row r="14" ht="12.0" customHeight="1">
      <c r="A14" s="3" t="s">
        <v>43</v>
      </c>
      <c r="B14" s="11">
        <f t="shared" si="5"/>
        <v>0.1428571429</v>
      </c>
      <c r="C14" s="11">
        <f t="shared" si="6"/>
        <v>0.2857142857</v>
      </c>
      <c r="F14" s="11">
        <v>0.0</v>
      </c>
      <c r="G14" s="11">
        <v>6.0</v>
      </c>
      <c r="H14" s="11">
        <v>7.0</v>
      </c>
      <c r="I14" s="11">
        <v>1.0</v>
      </c>
      <c r="O14" s="11">
        <v>2.0</v>
      </c>
      <c r="X14" s="11">
        <v>1.0</v>
      </c>
      <c r="Y14" s="11">
        <v>1.0</v>
      </c>
      <c r="Z14" s="11">
        <v>1.0</v>
      </c>
    </row>
    <row r="15" ht="12.0" customHeight="1">
      <c r="A15" s="20" t="s">
        <v>44</v>
      </c>
    </row>
    <row r="16" ht="12.0" customHeight="1">
      <c r="A16" s="20" t="s">
        <v>45</v>
      </c>
    </row>
    <row r="17" ht="12.0" customHeight="1">
      <c r="A17" s="8" t="s">
        <v>46</v>
      </c>
      <c r="B17" s="11">
        <f t="shared" ref="B17:B18" si="7">H41</f>
        <v>0.1428571429</v>
      </c>
      <c r="C17" s="11">
        <f t="shared" ref="C17:C18" si="8">2/7</f>
        <v>0.2857142857</v>
      </c>
      <c r="O17" s="11">
        <v>2.0</v>
      </c>
      <c r="X17" s="11">
        <v>1.0</v>
      </c>
      <c r="Z17" s="11">
        <v>1.0</v>
      </c>
      <c r="AA17" s="11">
        <v>1.0</v>
      </c>
    </row>
    <row r="18" ht="12.0" customHeight="1">
      <c r="A18" s="8" t="s">
        <v>47</v>
      </c>
      <c r="B18" s="11">
        <f t="shared" si="7"/>
        <v>0.1428571429</v>
      </c>
      <c r="C18" s="11">
        <f t="shared" si="8"/>
        <v>0.2857142857</v>
      </c>
      <c r="O18" s="11">
        <v>2.0</v>
      </c>
      <c r="X18" s="11">
        <v>1.0</v>
      </c>
      <c r="Z18" s="11">
        <v>1.0</v>
      </c>
      <c r="AA18" s="11">
        <v>1.0</v>
      </c>
    </row>
    <row r="19" ht="12.0" customHeight="1">
      <c r="A19" s="20" t="s">
        <v>48</v>
      </c>
      <c r="AC19" s="1"/>
    </row>
    <row r="20" ht="12.0" customHeight="1">
      <c r="A20" s="3" t="s">
        <v>49</v>
      </c>
      <c r="B20" s="11">
        <f t="shared" ref="B20:B21" si="9">H44</f>
        <v>0.1428571429</v>
      </c>
      <c r="C20" s="11">
        <f t="shared" ref="C20:C21" si="10">2/7</f>
        <v>0.2857142857</v>
      </c>
      <c r="F20" s="11">
        <v>1.0</v>
      </c>
      <c r="G20" s="11">
        <v>1.0</v>
      </c>
      <c r="H20" s="11">
        <v>7.0</v>
      </c>
      <c r="I20" s="11">
        <v>1.0</v>
      </c>
      <c r="O20" s="11">
        <v>2.0</v>
      </c>
      <c r="X20" s="11">
        <v>1.0</v>
      </c>
      <c r="Y20" s="11">
        <v>1.0</v>
      </c>
      <c r="Z20" s="11">
        <v>1.0</v>
      </c>
    </row>
    <row r="21" ht="12.0" customHeight="1">
      <c r="A21" s="3" t="s">
        <v>50</v>
      </c>
      <c r="B21" s="11">
        <f t="shared" si="9"/>
        <v>0.1428571429</v>
      </c>
      <c r="C21" s="11">
        <f t="shared" si="10"/>
        <v>0.2857142857</v>
      </c>
      <c r="F21" s="11">
        <v>1.0</v>
      </c>
      <c r="H21" s="11">
        <v>7.0</v>
      </c>
      <c r="I21" s="11">
        <v>1.0</v>
      </c>
      <c r="J21" s="11">
        <v>1.0</v>
      </c>
      <c r="O21" s="11">
        <v>2.0</v>
      </c>
      <c r="X21" s="11">
        <v>1.0</v>
      </c>
      <c r="Y21" s="11">
        <v>1.0</v>
      </c>
      <c r="Z21" s="11">
        <v>1.0</v>
      </c>
    </row>
    <row r="22" ht="12.0" customHeight="1">
      <c r="A22" s="3" t="s">
        <v>51</v>
      </c>
      <c r="B22" s="20"/>
      <c r="C22" s="20"/>
      <c r="F22" s="20"/>
      <c r="G22" s="20"/>
      <c r="H22" s="20"/>
      <c r="I22" s="20"/>
      <c r="J22" s="20"/>
      <c r="O22" s="11">
        <v>2.0</v>
      </c>
      <c r="P22" s="11">
        <v>2.0</v>
      </c>
    </row>
    <row r="23" ht="12.0" customHeight="1"/>
    <row r="24" ht="12.0" customHeight="1">
      <c r="B24" s="11" t="s">
        <v>263</v>
      </c>
      <c r="E24" s="11" t="s">
        <v>233</v>
      </c>
      <c r="P24" s="11" t="s">
        <v>290</v>
      </c>
    </row>
    <row r="25" ht="12.0" customHeight="1">
      <c r="B25" s="11" t="s">
        <v>236</v>
      </c>
      <c r="C25" s="11" t="s">
        <v>237</v>
      </c>
      <c r="D25" s="11" t="s">
        <v>238</v>
      </c>
      <c r="E25" s="11" t="s">
        <v>236</v>
      </c>
      <c r="F25" s="11" t="s">
        <v>237</v>
      </c>
      <c r="G25" s="11" t="s">
        <v>238</v>
      </c>
      <c r="H25" s="11" t="s">
        <v>239</v>
      </c>
      <c r="I25" s="11" t="s">
        <v>240</v>
      </c>
      <c r="P25" s="30" t="s">
        <v>244</v>
      </c>
      <c r="Q25" s="30" t="s">
        <v>255</v>
      </c>
    </row>
    <row r="26" ht="12.0" customHeight="1">
      <c r="A26" s="3" t="s">
        <v>31</v>
      </c>
      <c r="B26" s="11">
        <v>1.0</v>
      </c>
      <c r="C26" s="11">
        <v>7.0</v>
      </c>
      <c r="D26" s="11">
        <f t="shared" ref="D26:D27" si="11">B26/C26</f>
        <v>0.1428571429</v>
      </c>
      <c r="E26" s="11">
        <v>0.0</v>
      </c>
      <c r="F26" s="11">
        <v>7.0</v>
      </c>
      <c r="G26" s="11">
        <f t="shared" ref="G26:G27" si="12">E26/F26</f>
        <v>0</v>
      </c>
      <c r="H26" s="11">
        <f t="shared" ref="H26:H27" si="13">D26+G26</f>
        <v>0.1428571429</v>
      </c>
      <c r="O26" s="29" t="s">
        <v>245</v>
      </c>
      <c r="P26" s="24"/>
      <c r="Q26" s="25">
        <v>1.0</v>
      </c>
    </row>
    <row r="27" ht="12.0" customHeight="1">
      <c r="A27" s="8" t="s">
        <v>32</v>
      </c>
      <c r="B27" s="11">
        <v>0.0</v>
      </c>
      <c r="C27" s="11">
        <v>7.0</v>
      </c>
      <c r="D27" s="11">
        <f t="shared" si="11"/>
        <v>0</v>
      </c>
      <c r="E27" s="11">
        <v>1.0</v>
      </c>
      <c r="F27" s="11">
        <v>7.0</v>
      </c>
      <c r="G27" s="11">
        <f t="shared" si="12"/>
        <v>0.1428571429</v>
      </c>
      <c r="H27" s="11">
        <f t="shared" si="13"/>
        <v>0.1428571429</v>
      </c>
      <c r="O27" s="27" t="s">
        <v>246</v>
      </c>
      <c r="P27" s="24"/>
      <c r="Q27" s="25"/>
    </row>
    <row r="28" ht="12.0" customHeight="1">
      <c r="A28" s="20" t="s">
        <v>33</v>
      </c>
      <c r="O28" s="23" t="s">
        <v>247</v>
      </c>
      <c r="P28" s="24"/>
      <c r="Q28" s="25"/>
    </row>
    <row r="29" ht="12.0" customHeight="1">
      <c r="A29" s="3" t="s">
        <v>34</v>
      </c>
      <c r="B29" s="11">
        <v>1.0</v>
      </c>
      <c r="C29" s="11">
        <v>7.0</v>
      </c>
      <c r="D29" s="11">
        <f t="shared" ref="D29:D30" si="14">B29/C29</f>
        <v>0.1428571429</v>
      </c>
      <c r="E29" s="11">
        <v>0.0</v>
      </c>
      <c r="F29" s="11">
        <v>7.0</v>
      </c>
      <c r="G29" s="11">
        <f t="shared" ref="G29:G30" si="15">E29/F29</f>
        <v>0</v>
      </c>
      <c r="H29" s="11">
        <f t="shared" ref="H29:H30" si="16">D29+G29</f>
        <v>0.1428571429</v>
      </c>
      <c r="O29" s="29" t="s">
        <v>248</v>
      </c>
      <c r="P29" s="24"/>
      <c r="Q29" s="25">
        <v>1.0</v>
      </c>
    </row>
    <row r="30" ht="12.0" customHeight="1">
      <c r="A30" s="8" t="s">
        <v>35</v>
      </c>
      <c r="B30" s="11">
        <v>0.0</v>
      </c>
      <c r="C30" s="11">
        <v>7.0</v>
      </c>
      <c r="D30" s="11">
        <f t="shared" si="14"/>
        <v>0</v>
      </c>
      <c r="E30" s="11">
        <v>1.0</v>
      </c>
      <c r="F30" s="11">
        <v>7.0</v>
      </c>
      <c r="G30" s="11">
        <f t="shared" si="15"/>
        <v>0.1428571429</v>
      </c>
      <c r="H30" s="11">
        <f t="shared" si="16"/>
        <v>0.1428571429</v>
      </c>
      <c r="O30" s="27" t="s">
        <v>249</v>
      </c>
      <c r="P30" s="24"/>
      <c r="Q30" s="25"/>
    </row>
    <row r="31" ht="12.0" customHeight="1">
      <c r="A31" s="20" t="s">
        <v>36</v>
      </c>
      <c r="O31" s="23" t="s">
        <v>250</v>
      </c>
      <c r="P31" s="24"/>
      <c r="Q31" s="25"/>
    </row>
    <row r="32" ht="12.0" customHeight="1">
      <c r="A32" s="20" t="s">
        <v>37</v>
      </c>
      <c r="O32" s="23" t="s">
        <v>251</v>
      </c>
      <c r="P32" s="24"/>
      <c r="Q32" s="25"/>
    </row>
    <row r="33" ht="12.0" customHeight="1">
      <c r="A33" s="8" t="s">
        <v>38</v>
      </c>
      <c r="B33" s="11">
        <v>0.0</v>
      </c>
      <c r="C33" s="11">
        <v>7.0</v>
      </c>
      <c r="D33" s="11">
        <f t="shared" ref="D33:D38" si="17">B33/C33</f>
        <v>0</v>
      </c>
      <c r="E33" s="11">
        <v>1.0</v>
      </c>
      <c r="F33" s="11">
        <v>7.0</v>
      </c>
      <c r="G33" s="11">
        <f t="shared" ref="G33:G38" si="18">E33/F33</f>
        <v>0.1428571429</v>
      </c>
      <c r="H33" s="11">
        <f t="shared" ref="H33:H38" si="19">D33+G33</f>
        <v>0.1428571429</v>
      </c>
      <c r="O33" s="27" t="s">
        <v>243</v>
      </c>
      <c r="P33" s="24"/>
      <c r="Q33" s="25"/>
    </row>
    <row r="34" ht="12.0" customHeight="1">
      <c r="A34" s="8" t="s">
        <v>39</v>
      </c>
      <c r="B34" s="11">
        <v>0.0</v>
      </c>
      <c r="C34" s="11">
        <v>7.0</v>
      </c>
      <c r="D34" s="11">
        <f t="shared" si="17"/>
        <v>0</v>
      </c>
      <c r="E34" s="11">
        <v>1.0</v>
      </c>
      <c r="F34" s="11">
        <v>7.0</v>
      </c>
      <c r="G34" s="11">
        <f t="shared" si="18"/>
        <v>0.1428571429</v>
      </c>
      <c r="H34" s="11">
        <f t="shared" si="19"/>
        <v>0.1428571429</v>
      </c>
      <c r="O34" s="27" t="s">
        <v>252</v>
      </c>
      <c r="P34" s="24"/>
      <c r="Q34" s="25"/>
    </row>
    <row r="35" ht="12.0" customHeight="1">
      <c r="A35" s="3" t="s">
        <v>40</v>
      </c>
      <c r="B35" s="11">
        <v>1.0</v>
      </c>
      <c r="C35" s="11">
        <v>7.0</v>
      </c>
      <c r="D35" s="11">
        <f t="shared" si="17"/>
        <v>0.1428571429</v>
      </c>
      <c r="E35" s="11">
        <v>0.0</v>
      </c>
      <c r="F35" s="11">
        <v>7.0</v>
      </c>
      <c r="G35" s="11">
        <f t="shared" si="18"/>
        <v>0</v>
      </c>
      <c r="H35" s="11">
        <f t="shared" si="19"/>
        <v>0.1428571429</v>
      </c>
      <c r="O35" s="30" t="s">
        <v>242</v>
      </c>
      <c r="P35" s="24"/>
      <c r="Q35" s="25">
        <v>1.0</v>
      </c>
    </row>
    <row r="36" ht="12.0" customHeight="1">
      <c r="A36" s="3" t="s">
        <v>41</v>
      </c>
      <c r="B36" s="11">
        <v>1.0</v>
      </c>
      <c r="C36" s="11">
        <v>7.0</v>
      </c>
      <c r="D36" s="11">
        <f t="shared" si="17"/>
        <v>0.1428571429</v>
      </c>
      <c r="E36" s="11">
        <v>0.0</v>
      </c>
      <c r="F36" s="11">
        <v>7.0</v>
      </c>
      <c r="G36" s="11">
        <f t="shared" si="18"/>
        <v>0</v>
      </c>
      <c r="H36" s="11">
        <f t="shared" si="19"/>
        <v>0.1428571429</v>
      </c>
      <c r="O36" s="30" t="s">
        <v>253</v>
      </c>
      <c r="P36" s="24"/>
      <c r="Q36" s="25">
        <v>1.0</v>
      </c>
    </row>
    <row r="37" ht="12.0" customHeight="1">
      <c r="A37" s="8" t="s">
        <v>42</v>
      </c>
      <c r="B37" s="11">
        <v>0.0</v>
      </c>
      <c r="C37" s="11">
        <v>7.0</v>
      </c>
      <c r="D37" s="11">
        <f t="shared" si="17"/>
        <v>0</v>
      </c>
      <c r="E37" s="11">
        <v>1.0</v>
      </c>
      <c r="F37" s="11">
        <v>7.0</v>
      </c>
      <c r="G37" s="11">
        <f t="shared" si="18"/>
        <v>0.1428571429</v>
      </c>
      <c r="H37" s="11">
        <f t="shared" si="19"/>
        <v>0.1428571429</v>
      </c>
      <c r="O37" s="27" t="s">
        <v>254</v>
      </c>
      <c r="P37" s="24"/>
      <c r="Q37" s="25"/>
    </row>
    <row r="38" ht="12.0" customHeight="1">
      <c r="A38" s="3" t="s">
        <v>43</v>
      </c>
      <c r="B38" s="11">
        <v>1.0</v>
      </c>
      <c r="C38" s="11">
        <v>7.0</v>
      </c>
      <c r="D38" s="11">
        <f t="shared" si="17"/>
        <v>0.1428571429</v>
      </c>
      <c r="E38" s="11">
        <v>0.0</v>
      </c>
      <c r="F38" s="11">
        <v>7.0</v>
      </c>
      <c r="G38" s="11">
        <f t="shared" si="18"/>
        <v>0</v>
      </c>
      <c r="H38" s="11">
        <f t="shared" si="19"/>
        <v>0.1428571429</v>
      </c>
      <c r="O38" s="30" t="s">
        <v>255</v>
      </c>
      <c r="P38" s="24">
        <v>1.0</v>
      </c>
      <c r="Q38" s="25"/>
    </row>
    <row r="39" ht="12.0" customHeight="1">
      <c r="A39" s="20" t="s">
        <v>44</v>
      </c>
      <c r="O39" s="23" t="s">
        <v>256</v>
      </c>
      <c r="P39" s="24"/>
      <c r="Q39" s="25"/>
    </row>
    <row r="40" ht="12.0" customHeight="1">
      <c r="A40" s="20" t="s">
        <v>45</v>
      </c>
      <c r="O40" s="23" t="s">
        <v>257</v>
      </c>
      <c r="P40" s="24"/>
      <c r="Q40" s="25"/>
    </row>
    <row r="41" ht="12.0" customHeight="1">
      <c r="A41" s="8" t="s">
        <v>46</v>
      </c>
      <c r="B41" s="11">
        <v>0.0</v>
      </c>
      <c r="C41" s="11">
        <v>7.0</v>
      </c>
      <c r="D41" s="11">
        <f t="shared" ref="D41:D42" si="20">B41/C41</f>
        <v>0</v>
      </c>
      <c r="E41" s="11">
        <v>1.0</v>
      </c>
      <c r="F41" s="11">
        <v>7.0</v>
      </c>
      <c r="G41" s="11">
        <f t="shared" ref="G41:G42" si="21">E41/F41</f>
        <v>0.1428571429</v>
      </c>
      <c r="H41" s="11">
        <f t="shared" ref="H41:H42" si="22">D41+G41</f>
        <v>0.1428571429</v>
      </c>
      <c r="O41" s="28" t="s">
        <v>258</v>
      </c>
      <c r="P41" s="24"/>
      <c r="Q41" s="25"/>
    </row>
    <row r="42" ht="12.0" customHeight="1">
      <c r="A42" s="8" t="s">
        <v>47</v>
      </c>
      <c r="B42" s="11">
        <v>0.0</v>
      </c>
      <c r="C42" s="11">
        <v>7.0</v>
      </c>
      <c r="D42" s="11">
        <f t="shared" si="20"/>
        <v>0</v>
      </c>
      <c r="E42" s="11">
        <v>1.0</v>
      </c>
      <c r="F42" s="11">
        <v>7.0</v>
      </c>
      <c r="G42" s="11">
        <f t="shared" si="21"/>
        <v>0.1428571429</v>
      </c>
      <c r="H42" s="11">
        <f t="shared" si="22"/>
        <v>0.1428571429</v>
      </c>
      <c r="O42" s="28" t="s">
        <v>241</v>
      </c>
      <c r="P42" s="24"/>
      <c r="Q42" s="25"/>
    </row>
    <row r="43" ht="12.0" customHeight="1">
      <c r="A43" s="20" t="s">
        <v>48</v>
      </c>
      <c r="O43" s="23" t="s">
        <v>259</v>
      </c>
      <c r="P43" s="24"/>
      <c r="Q43" s="25"/>
    </row>
    <row r="44" ht="12.0" customHeight="1">
      <c r="A44" s="3" t="s">
        <v>49</v>
      </c>
      <c r="B44" s="11">
        <v>1.0</v>
      </c>
      <c r="C44" s="11">
        <v>7.0</v>
      </c>
      <c r="D44" s="11">
        <f t="shared" ref="D44:D45" si="23">B44/C44</f>
        <v>0.1428571429</v>
      </c>
      <c r="E44" s="11">
        <v>0.0</v>
      </c>
      <c r="F44" s="11">
        <v>7.0</v>
      </c>
      <c r="G44" s="11">
        <f t="shared" ref="G44:G45" si="24">E44/F44</f>
        <v>0</v>
      </c>
      <c r="H44" s="11">
        <f t="shared" ref="H44:H45" si="25">D44+G44</f>
        <v>0.1428571429</v>
      </c>
      <c r="O44" s="30" t="s">
        <v>244</v>
      </c>
      <c r="P44" s="24"/>
      <c r="Q44" s="25">
        <v>1.0</v>
      </c>
    </row>
    <row r="45" ht="12.0" customHeight="1">
      <c r="A45" s="3" t="s">
        <v>50</v>
      </c>
      <c r="B45" s="11">
        <v>1.0</v>
      </c>
      <c r="C45" s="11">
        <v>7.0</v>
      </c>
      <c r="D45" s="11">
        <f t="shared" si="23"/>
        <v>0.1428571429</v>
      </c>
      <c r="E45" s="11">
        <v>0.0</v>
      </c>
      <c r="F45" s="11">
        <v>7.0</v>
      </c>
      <c r="G45" s="11">
        <f t="shared" si="24"/>
        <v>0</v>
      </c>
      <c r="H45" s="11">
        <f t="shared" si="25"/>
        <v>0.1428571429</v>
      </c>
      <c r="O45" s="30" t="s">
        <v>260</v>
      </c>
      <c r="P45" s="24"/>
      <c r="Q45" s="25">
        <v>1.0</v>
      </c>
    </row>
    <row r="46" ht="12.0" customHeight="1">
      <c r="A46" s="3" t="s">
        <v>51</v>
      </c>
      <c r="B46" s="20"/>
      <c r="C46" s="20"/>
      <c r="D46" s="20"/>
      <c r="E46" s="20"/>
      <c r="F46" s="20"/>
      <c r="G46" s="20"/>
      <c r="H46" s="20"/>
      <c r="I46" s="20"/>
      <c r="O46" s="30" t="s">
        <v>261</v>
      </c>
      <c r="P46" s="26"/>
      <c r="Q46" s="23"/>
      <c r="S46" s="11" t="s">
        <v>291</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8" t="s">
        <v>31</v>
      </c>
      <c r="B2" s="11">
        <f t="shared" ref="B2:B3" si="1">H26</f>
        <v>0.25</v>
      </c>
      <c r="C2" s="11">
        <v>0.5</v>
      </c>
      <c r="D2" s="11" t="str">
        <f t="shared" ref="D2:D3" si="2">I26</f>
        <v/>
      </c>
      <c r="O2" s="11">
        <v>3.0</v>
      </c>
      <c r="X2" s="11">
        <v>1.0</v>
      </c>
      <c r="Z2" s="11">
        <v>1.0</v>
      </c>
      <c r="AA2" s="11">
        <v>1.0</v>
      </c>
    </row>
    <row r="3" ht="12.0" customHeight="1">
      <c r="A3" s="31" t="s">
        <v>32</v>
      </c>
      <c r="B3" s="11">
        <f t="shared" si="1"/>
        <v>0.125</v>
      </c>
      <c r="C3" s="11">
        <v>0.5</v>
      </c>
      <c r="D3" s="11" t="str">
        <f t="shared" si="2"/>
        <v/>
      </c>
      <c r="O3" s="11">
        <v>3.0</v>
      </c>
      <c r="X3" s="11">
        <v>1.0</v>
      </c>
      <c r="Z3" s="11">
        <v>1.0</v>
      </c>
      <c r="AC3" s="11">
        <v>1.0</v>
      </c>
    </row>
    <row r="4" ht="12.0" customHeight="1">
      <c r="A4" s="20" t="s">
        <v>33</v>
      </c>
    </row>
    <row r="5" ht="12.0" customHeight="1">
      <c r="A5" s="2" t="s">
        <v>34</v>
      </c>
      <c r="B5" s="11">
        <f t="shared" ref="B5:B7" si="3">H29</f>
        <v>0</v>
      </c>
      <c r="C5" s="11">
        <v>0.5</v>
      </c>
      <c r="D5" s="11" t="str">
        <f t="shared" ref="D5:D7" si="4">I29</f>
        <v/>
      </c>
      <c r="F5" s="11">
        <v>1.0</v>
      </c>
      <c r="G5" s="11">
        <v>1.0</v>
      </c>
      <c r="H5" s="11">
        <v>4.0</v>
      </c>
      <c r="I5" s="11">
        <v>1.0</v>
      </c>
      <c r="O5" s="11">
        <v>3.0</v>
      </c>
      <c r="X5" s="11">
        <v>1.0</v>
      </c>
      <c r="Y5" s="11">
        <v>1.0</v>
      </c>
      <c r="Z5" s="11">
        <v>1.0</v>
      </c>
    </row>
    <row r="6" ht="12.0" customHeight="1">
      <c r="A6" s="31" t="s">
        <v>35</v>
      </c>
      <c r="B6" s="11">
        <f t="shared" si="3"/>
        <v>0.125</v>
      </c>
      <c r="C6" s="11">
        <v>0.5</v>
      </c>
      <c r="D6" s="11">
        <f t="shared" si="4"/>
        <v>1</v>
      </c>
      <c r="O6" s="11">
        <v>3.0</v>
      </c>
      <c r="X6" s="11">
        <v>1.0</v>
      </c>
      <c r="Z6" s="11">
        <v>1.0</v>
      </c>
      <c r="AC6" s="11">
        <v>1.0</v>
      </c>
    </row>
    <row r="7" ht="12.0" customHeight="1">
      <c r="A7" s="2" t="s">
        <v>36</v>
      </c>
      <c r="B7" s="11">
        <f t="shared" si="3"/>
        <v>0</v>
      </c>
      <c r="C7" s="11">
        <v>0.5</v>
      </c>
      <c r="D7" s="11" t="str">
        <f t="shared" si="4"/>
        <v/>
      </c>
      <c r="F7" s="11">
        <v>0.0</v>
      </c>
      <c r="G7" s="11">
        <v>3.0</v>
      </c>
      <c r="H7" s="11">
        <v>4.0</v>
      </c>
      <c r="I7" s="11">
        <v>1.0</v>
      </c>
      <c r="O7" s="11">
        <v>3.0</v>
      </c>
      <c r="X7" s="11">
        <v>1.0</v>
      </c>
      <c r="Y7" s="11">
        <v>1.0</v>
      </c>
      <c r="Z7" s="11">
        <v>1.0</v>
      </c>
    </row>
    <row r="8" ht="12.0" customHeight="1">
      <c r="A8" s="20" t="s">
        <v>37</v>
      </c>
    </row>
    <row r="9" ht="12.0" customHeight="1">
      <c r="A9" s="2" t="s">
        <v>38</v>
      </c>
      <c r="B9" s="11">
        <f t="shared" ref="B9:B14" si="5">H33</f>
        <v>0</v>
      </c>
      <c r="C9" s="11">
        <v>0.5</v>
      </c>
      <c r="D9" s="11" t="str">
        <f t="shared" ref="D9:D14" si="6">I33</f>
        <v/>
      </c>
      <c r="F9" s="11">
        <v>1.0</v>
      </c>
      <c r="H9" s="11">
        <v>4.0</v>
      </c>
      <c r="I9" s="11">
        <v>1.0</v>
      </c>
      <c r="J9" s="11">
        <v>1.0</v>
      </c>
      <c r="O9" s="11">
        <v>3.0</v>
      </c>
      <c r="X9" s="11">
        <v>1.0</v>
      </c>
      <c r="Y9" s="11">
        <v>1.0</v>
      </c>
      <c r="Z9" s="11">
        <v>1.0</v>
      </c>
    </row>
    <row r="10" ht="12.0" customHeight="1">
      <c r="A10" s="8" t="s">
        <v>39</v>
      </c>
      <c r="B10" s="11">
        <f t="shared" si="5"/>
        <v>0.25</v>
      </c>
      <c r="C10" s="11">
        <v>0.5</v>
      </c>
      <c r="D10" s="11">
        <f t="shared" si="6"/>
        <v>1</v>
      </c>
      <c r="O10" s="11">
        <v>3.0</v>
      </c>
      <c r="X10" s="11">
        <v>1.0</v>
      </c>
      <c r="Z10" s="11">
        <v>1.0</v>
      </c>
      <c r="AA10" s="11">
        <v>1.0</v>
      </c>
    </row>
    <row r="11" ht="12.0" customHeight="1">
      <c r="A11" s="3" t="s">
        <v>40</v>
      </c>
      <c r="B11" s="11">
        <f t="shared" si="5"/>
        <v>0</v>
      </c>
      <c r="C11" s="11">
        <v>0.5</v>
      </c>
      <c r="D11" s="11">
        <f t="shared" si="6"/>
        <v>1</v>
      </c>
      <c r="O11" s="11">
        <v>3.0</v>
      </c>
      <c r="X11" s="11">
        <v>1.0</v>
      </c>
      <c r="Z11" s="11">
        <v>1.0</v>
      </c>
    </row>
    <row r="12" ht="12.0" customHeight="1">
      <c r="A12" s="8" t="s">
        <v>41</v>
      </c>
      <c r="B12" s="11">
        <f t="shared" si="5"/>
        <v>0</v>
      </c>
      <c r="C12" s="11">
        <v>0.5</v>
      </c>
      <c r="D12" s="11">
        <f t="shared" si="6"/>
        <v>1</v>
      </c>
      <c r="O12" s="11">
        <v>3.0</v>
      </c>
      <c r="X12" s="11">
        <v>1.0</v>
      </c>
      <c r="Z12" s="11">
        <v>1.0</v>
      </c>
    </row>
    <row r="13" ht="12.0" customHeight="1">
      <c r="A13" s="8" t="s">
        <v>42</v>
      </c>
      <c r="B13" s="11">
        <f t="shared" si="5"/>
        <v>0.25</v>
      </c>
      <c r="C13" s="11">
        <v>0.5</v>
      </c>
      <c r="D13" s="11">
        <f t="shared" si="6"/>
        <v>1</v>
      </c>
      <c r="O13" s="11">
        <v>3.0</v>
      </c>
      <c r="X13" s="11">
        <v>1.0</v>
      </c>
      <c r="Z13" s="11">
        <v>1.0</v>
      </c>
      <c r="AA13" s="11">
        <v>1.0</v>
      </c>
    </row>
    <row r="14" ht="12.0" customHeight="1">
      <c r="A14" s="3" t="s">
        <v>43</v>
      </c>
      <c r="B14" s="11">
        <f t="shared" si="5"/>
        <v>0.125</v>
      </c>
      <c r="C14" s="11">
        <v>0.5</v>
      </c>
      <c r="D14" s="11" t="str">
        <f t="shared" si="6"/>
        <v/>
      </c>
      <c r="O14" s="11">
        <v>3.0</v>
      </c>
      <c r="X14" s="11">
        <v>1.0</v>
      </c>
      <c r="Z14" s="11">
        <v>1.0</v>
      </c>
      <c r="AC14" s="11">
        <v>1.0</v>
      </c>
    </row>
    <row r="15" ht="12.0" customHeight="1">
      <c r="A15" s="20" t="s">
        <v>44</v>
      </c>
    </row>
    <row r="16" ht="12.0" customHeight="1">
      <c r="A16" s="20" t="s">
        <v>45</v>
      </c>
    </row>
    <row r="17" ht="12.0" customHeight="1">
      <c r="A17" s="8" t="s">
        <v>46</v>
      </c>
      <c r="B17" s="11">
        <f t="shared" ref="B17:B18" si="7">H41</f>
        <v>0</v>
      </c>
      <c r="C17" s="11">
        <v>0.5</v>
      </c>
      <c r="D17" s="11">
        <f t="shared" ref="D17:D18" si="8">I41</f>
        <v>1</v>
      </c>
      <c r="O17" s="11">
        <v>3.0</v>
      </c>
      <c r="P17" s="11">
        <v>1.0</v>
      </c>
      <c r="X17" s="11">
        <v>1.0</v>
      </c>
      <c r="Z17" s="11">
        <v>1.0</v>
      </c>
    </row>
    <row r="18" ht="12.0" customHeight="1">
      <c r="A18" s="3" t="s">
        <v>47</v>
      </c>
      <c r="B18" s="11">
        <f t="shared" si="7"/>
        <v>0.125</v>
      </c>
      <c r="C18" s="11">
        <v>0.5</v>
      </c>
      <c r="D18" s="11">
        <f t="shared" si="8"/>
        <v>1</v>
      </c>
      <c r="O18" s="11">
        <v>3.0</v>
      </c>
      <c r="P18" s="11">
        <v>1.0</v>
      </c>
      <c r="X18" s="11">
        <v>1.0</v>
      </c>
      <c r="Z18" s="11">
        <v>1.0</v>
      </c>
      <c r="AC18" s="11">
        <v>1.0</v>
      </c>
    </row>
    <row r="19" ht="12.0" customHeight="1">
      <c r="A19" s="20" t="s">
        <v>48</v>
      </c>
      <c r="AC19" s="1"/>
    </row>
    <row r="20" ht="12.0" customHeight="1">
      <c r="A20" s="3" t="s">
        <v>49</v>
      </c>
      <c r="B20" s="11">
        <f t="shared" ref="B20:B22" si="9">H44</f>
        <v>0</v>
      </c>
      <c r="C20" s="11">
        <v>0.5</v>
      </c>
      <c r="D20" s="11">
        <f t="shared" ref="D20:D22" si="10">I44</f>
        <v>1</v>
      </c>
      <c r="O20" s="11">
        <v>3.0</v>
      </c>
      <c r="X20" s="11">
        <v>1.0</v>
      </c>
      <c r="Z20" s="11">
        <v>1.0</v>
      </c>
    </row>
    <row r="21" ht="12.0" customHeight="1">
      <c r="A21" s="2" t="s">
        <v>50</v>
      </c>
      <c r="B21" s="11">
        <f t="shared" si="9"/>
        <v>0.25</v>
      </c>
      <c r="C21" s="11">
        <v>0.5</v>
      </c>
      <c r="D21" s="11" t="str">
        <f t="shared" si="10"/>
        <v/>
      </c>
      <c r="F21" s="11">
        <v>1.0</v>
      </c>
      <c r="H21" s="11">
        <v>4.0</v>
      </c>
      <c r="I21" s="11">
        <v>1.0</v>
      </c>
      <c r="J21" s="11">
        <v>1.0</v>
      </c>
      <c r="O21" s="11">
        <v>3.0</v>
      </c>
      <c r="X21" s="11">
        <v>1.0</v>
      </c>
      <c r="Y21" s="11">
        <v>1.0</v>
      </c>
      <c r="Z21" s="11">
        <v>1.0</v>
      </c>
    </row>
    <row r="22" ht="12.0" customHeight="1">
      <c r="A22" s="32" t="s">
        <v>51</v>
      </c>
      <c r="B22" s="11">
        <f t="shared" si="9"/>
        <v>0.25</v>
      </c>
      <c r="C22" s="11">
        <v>0.5</v>
      </c>
      <c r="D22" s="11" t="str">
        <f t="shared" si="10"/>
        <v/>
      </c>
      <c r="O22" s="11">
        <v>3.0</v>
      </c>
      <c r="X22" s="11">
        <v>1.0</v>
      </c>
      <c r="Z22" s="11">
        <v>1.0</v>
      </c>
      <c r="AA22" s="11">
        <v>1.0</v>
      </c>
    </row>
    <row r="23" ht="12.0" customHeight="1"/>
    <row r="24" ht="12.0" customHeight="1">
      <c r="B24" s="11" t="s">
        <v>263</v>
      </c>
      <c r="E24" s="11" t="s">
        <v>233</v>
      </c>
      <c r="P24" s="11" t="s">
        <v>292</v>
      </c>
    </row>
    <row r="25" ht="12.0" customHeight="1">
      <c r="B25" s="11" t="s">
        <v>236</v>
      </c>
      <c r="C25" s="11" t="s">
        <v>237</v>
      </c>
      <c r="D25" s="11" t="s">
        <v>238</v>
      </c>
      <c r="E25" s="11" t="s">
        <v>236</v>
      </c>
      <c r="F25" s="11" t="s">
        <v>237</v>
      </c>
      <c r="G25" s="11" t="s">
        <v>238</v>
      </c>
      <c r="H25" s="11" t="s">
        <v>239</v>
      </c>
      <c r="I25" s="11" t="s">
        <v>240</v>
      </c>
      <c r="P25" s="33" t="s">
        <v>248</v>
      </c>
      <c r="Q25" s="33" t="s">
        <v>250</v>
      </c>
    </row>
    <row r="26" ht="12.0" customHeight="1">
      <c r="A26" s="8" t="s">
        <v>31</v>
      </c>
      <c r="B26" s="11">
        <v>0.0</v>
      </c>
      <c r="C26" s="11">
        <v>4.0</v>
      </c>
      <c r="D26" s="11">
        <f t="shared" ref="D26:D27" si="11">B26/C26</f>
        <v>0</v>
      </c>
      <c r="E26" s="11">
        <v>1.0</v>
      </c>
      <c r="F26" s="11">
        <v>4.0</v>
      </c>
      <c r="G26" s="11">
        <f t="shared" ref="G26:G27" si="12">E26/F26</f>
        <v>0.25</v>
      </c>
      <c r="H26" s="11">
        <f t="shared" ref="H26:H27" si="13">D26+G26</f>
        <v>0.25</v>
      </c>
      <c r="O26" s="27" t="s">
        <v>245</v>
      </c>
      <c r="P26" s="24"/>
      <c r="Q26" s="25"/>
    </row>
    <row r="27" ht="12.0" customHeight="1">
      <c r="A27" s="31" t="s">
        <v>32</v>
      </c>
      <c r="B27" s="11">
        <v>0.0</v>
      </c>
      <c r="C27" s="11">
        <v>4.0</v>
      </c>
      <c r="D27" s="11">
        <f t="shared" si="11"/>
        <v>0</v>
      </c>
      <c r="E27" s="11">
        <v>0.5</v>
      </c>
      <c r="F27" s="11">
        <v>4.0</v>
      </c>
      <c r="G27" s="11">
        <f t="shared" si="12"/>
        <v>0.125</v>
      </c>
      <c r="H27" s="11">
        <f t="shared" si="13"/>
        <v>0.125</v>
      </c>
      <c r="O27" s="29" t="s">
        <v>246</v>
      </c>
      <c r="P27" s="24"/>
      <c r="Q27" s="25"/>
    </row>
    <row r="28" ht="12.0" customHeight="1">
      <c r="A28" s="20" t="s">
        <v>33</v>
      </c>
      <c r="O28" s="23" t="s">
        <v>247</v>
      </c>
      <c r="P28" s="24"/>
      <c r="Q28" s="25"/>
    </row>
    <row r="29" ht="12.0" customHeight="1">
      <c r="A29" s="2" t="s">
        <v>34</v>
      </c>
      <c r="B29" s="11">
        <v>1.0</v>
      </c>
      <c r="C29" s="11">
        <v>4.0</v>
      </c>
      <c r="D29" s="11">
        <v>0.0</v>
      </c>
      <c r="E29" s="11">
        <v>0.0</v>
      </c>
      <c r="F29" s="11">
        <v>4.0</v>
      </c>
      <c r="G29" s="11">
        <f t="shared" ref="G29:G31" si="14">E29/F29</f>
        <v>0</v>
      </c>
      <c r="H29" s="11">
        <f t="shared" ref="H29:H31" si="15">D29+G29</f>
        <v>0</v>
      </c>
      <c r="O29" s="33" t="s">
        <v>248</v>
      </c>
      <c r="P29" s="24"/>
      <c r="Q29" s="25">
        <v>1.0</v>
      </c>
    </row>
    <row r="30" ht="12.0" customHeight="1">
      <c r="A30" s="31" t="s">
        <v>35</v>
      </c>
      <c r="B30" s="20"/>
      <c r="C30" s="11">
        <v>4.0</v>
      </c>
      <c r="D30" s="11">
        <f>B30/C30</f>
        <v>0</v>
      </c>
      <c r="E30" s="11">
        <v>0.5</v>
      </c>
      <c r="F30" s="11">
        <v>4.0</v>
      </c>
      <c r="G30" s="11">
        <f t="shared" si="14"/>
        <v>0.125</v>
      </c>
      <c r="H30" s="11">
        <f t="shared" si="15"/>
        <v>0.125</v>
      </c>
      <c r="I30" s="11">
        <v>1.0</v>
      </c>
      <c r="O30" s="29" t="s">
        <v>249</v>
      </c>
      <c r="P30" s="24"/>
      <c r="Q30" s="25"/>
    </row>
    <row r="31" ht="12.0" customHeight="1">
      <c r="A31" s="2" t="s">
        <v>36</v>
      </c>
      <c r="B31" s="11">
        <v>1.0</v>
      </c>
      <c r="C31" s="11">
        <v>4.0</v>
      </c>
      <c r="D31" s="11">
        <v>0.0</v>
      </c>
      <c r="E31" s="11">
        <v>0.0</v>
      </c>
      <c r="F31" s="11">
        <v>4.0</v>
      </c>
      <c r="G31" s="11">
        <f t="shared" si="14"/>
        <v>0</v>
      </c>
      <c r="H31" s="11">
        <f t="shared" si="15"/>
        <v>0</v>
      </c>
      <c r="O31" s="33" t="s">
        <v>250</v>
      </c>
      <c r="P31" s="24">
        <v>1.0</v>
      </c>
      <c r="Q31" s="25"/>
    </row>
    <row r="32" ht="12.0" customHeight="1">
      <c r="A32" s="20" t="s">
        <v>37</v>
      </c>
      <c r="O32" s="23" t="s">
        <v>251</v>
      </c>
      <c r="P32" s="24"/>
      <c r="Q32" s="25"/>
    </row>
    <row r="33" ht="12.0" customHeight="1">
      <c r="A33" s="2" t="s">
        <v>38</v>
      </c>
      <c r="B33" s="11">
        <v>1.0</v>
      </c>
      <c r="C33" s="11">
        <v>4.0</v>
      </c>
      <c r="D33" s="11">
        <v>0.0</v>
      </c>
      <c r="E33" s="11">
        <v>0.0</v>
      </c>
      <c r="F33" s="11">
        <v>4.0</v>
      </c>
      <c r="G33" s="11">
        <f t="shared" ref="G33:G38" si="16">E33/F33</f>
        <v>0</v>
      </c>
      <c r="H33" s="11">
        <f t="shared" ref="H33:H38" si="17">D33+G33</f>
        <v>0</v>
      </c>
      <c r="O33" s="33" t="s">
        <v>243</v>
      </c>
      <c r="P33" s="24"/>
      <c r="Q33" s="25">
        <v>1.0</v>
      </c>
    </row>
    <row r="34" ht="12.0" customHeight="1">
      <c r="A34" s="8" t="s">
        <v>39</v>
      </c>
      <c r="B34" s="20"/>
      <c r="C34" s="11">
        <v>4.0</v>
      </c>
      <c r="D34" s="11">
        <f t="shared" ref="D34:D38" si="18">B34/C34</f>
        <v>0</v>
      </c>
      <c r="E34" s="11">
        <v>1.0</v>
      </c>
      <c r="F34" s="11">
        <v>4.0</v>
      </c>
      <c r="G34" s="11">
        <f t="shared" si="16"/>
        <v>0.25</v>
      </c>
      <c r="H34" s="11">
        <f t="shared" si="17"/>
        <v>0.25</v>
      </c>
      <c r="I34" s="11">
        <v>1.0</v>
      </c>
      <c r="O34" s="27" t="s">
        <v>252</v>
      </c>
      <c r="P34" s="24"/>
      <c r="Q34" s="25"/>
    </row>
    <row r="35" ht="12.0" customHeight="1">
      <c r="A35" s="3" t="s">
        <v>40</v>
      </c>
      <c r="B35" s="11">
        <v>0.0</v>
      </c>
      <c r="C35" s="11">
        <v>4.0</v>
      </c>
      <c r="D35" s="11">
        <f t="shared" si="18"/>
        <v>0</v>
      </c>
      <c r="E35" s="20"/>
      <c r="F35" s="11">
        <v>4.0</v>
      </c>
      <c r="G35" s="11">
        <f t="shared" si="16"/>
        <v>0</v>
      </c>
      <c r="H35" s="11">
        <f t="shared" si="17"/>
        <v>0</v>
      </c>
      <c r="I35" s="11">
        <v>1.0</v>
      </c>
      <c r="O35" s="30" t="s">
        <v>242</v>
      </c>
      <c r="P35" s="24"/>
      <c r="Q35" s="25"/>
    </row>
    <row r="36" ht="12.0" customHeight="1">
      <c r="A36" s="8" t="s">
        <v>41</v>
      </c>
      <c r="B36" s="11">
        <v>0.0</v>
      </c>
      <c r="C36" s="11">
        <v>4.0</v>
      </c>
      <c r="D36" s="11">
        <f t="shared" si="18"/>
        <v>0</v>
      </c>
      <c r="E36" s="20"/>
      <c r="F36" s="11">
        <v>4.0</v>
      </c>
      <c r="G36" s="11">
        <f t="shared" si="16"/>
        <v>0</v>
      </c>
      <c r="H36" s="11">
        <f t="shared" si="17"/>
        <v>0</v>
      </c>
      <c r="I36" s="11">
        <v>1.0</v>
      </c>
      <c r="O36" s="27" t="s">
        <v>253</v>
      </c>
      <c r="P36" s="24"/>
      <c r="Q36" s="25"/>
    </row>
    <row r="37" ht="12.0" customHeight="1">
      <c r="A37" s="8" t="s">
        <v>42</v>
      </c>
      <c r="B37" s="20"/>
      <c r="C37" s="11">
        <v>4.0</v>
      </c>
      <c r="D37" s="11">
        <f t="shared" si="18"/>
        <v>0</v>
      </c>
      <c r="E37" s="11">
        <v>1.0</v>
      </c>
      <c r="F37" s="11">
        <v>4.0</v>
      </c>
      <c r="G37" s="11">
        <f t="shared" si="16"/>
        <v>0.25</v>
      </c>
      <c r="H37" s="11">
        <f t="shared" si="17"/>
        <v>0.25</v>
      </c>
      <c r="I37" s="11">
        <v>1.0</v>
      </c>
      <c r="O37" s="27" t="s">
        <v>254</v>
      </c>
      <c r="P37" s="24"/>
      <c r="Q37" s="25"/>
    </row>
    <row r="38" ht="12.0" customHeight="1">
      <c r="A38" s="3" t="s">
        <v>43</v>
      </c>
      <c r="B38" s="11">
        <v>0.0</v>
      </c>
      <c r="C38" s="11">
        <v>4.0</v>
      </c>
      <c r="D38" s="11">
        <f t="shared" si="18"/>
        <v>0</v>
      </c>
      <c r="E38" s="11">
        <v>0.5</v>
      </c>
      <c r="F38" s="11">
        <v>4.0</v>
      </c>
      <c r="G38" s="11">
        <f t="shared" si="16"/>
        <v>0.125</v>
      </c>
      <c r="H38" s="11">
        <f t="shared" si="17"/>
        <v>0.125</v>
      </c>
      <c r="O38" s="30" t="s">
        <v>255</v>
      </c>
      <c r="P38" s="24"/>
      <c r="Q38" s="25"/>
    </row>
    <row r="39" ht="12.0" customHeight="1">
      <c r="A39" s="20" t="s">
        <v>44</v>
      </c>
      <c r="O39" s="23" t="s">
        <v>256</v>
      </c>
      <c r="P39" s="24"/>
      <c r="Q39" s="25"/>
    </row>
    <row r="40" ht="12.0" customHeight="1">
      <c r="A40" s="20" t="s">
        <v>45</v>
      </c>
      <c r="O40" s="23" t="s">
        <v>257</v>
      </c>
      <c r="P40" s="24"/>
      <c r="Q40" s="25"/>
    </row>
    <row r="41" ht="12.0" customHeight="1">
      <c r="A41" s="8" t="s">
        <v>46</v>
      </c>
      <c r="B41" s="11">
        <v>0.0</v>
      </c>
      <c r="C41" s="11">
        <v>4.0</v>
      </c>
      <c r="D41" s="11">
        <f t="shared" ref="D41:D42" si="19">B41/C41</f>
        <v>0</v>
      </c>
      <c r="E41" s="20"/>
      <c r="F41" s="11">
        <v>4.0</v>
      </c>
      <c r="G41" s="11">
        <f t="shared" ref="G41:G42" si="20">E41/F41</f>
        <v>0</v>
      </c>
      <c r="H41" s="11">
        <f t="shared" ref="H41:H42" si="21">D41+G41</f>
        <v>0</v>
      </c>
      <c r="I41" s="11">
        <v>1.0</v>
      </c>
      <c r="O41" s="28" t="s">
        <v>258</v>
      </c>
      <c r="P41" s="24"/>
      <c r="Q41" s="25"/>
    </row>
    <row r="42" ht="12.0" customHeight="1">
      <c r="A42" s="3" t="s">
        <v>47</v>
      </c>
      <c r="B42" s="20"/>
      <c r="C42" s="11">
        <v>4.0</v>
      </c>
      <c r="D42" s="11">
        <f t="shared" si="19"/>
        <v>0</v>
      </c>
      <c r="E42" s="11">
        <v>0.5</v>
      </c>
      <c r="F42" s="11">
        <v>4.0</v>
      </c>
      <c r="G42" s="11">
        <f t="shared" si="20"/>
        <v>0.125</v>
      </c>
      <c r="H42" s="11">
        <f t="shared" si="21"/>
        <v>0.125</v>
      </c>
      <c r="I42" s="11">
        <v>1.0</v>
      </c>
      <c r="O42" s="30" t="s">
        <v>241</v>
      </c>
      <c r="P42" s="24"/>
      <c r="Q42" s="25"/>
    </row>
    <row r="43" ht="12.0" customHeight="1">
      <c r="A43" s="20" t="s">
        <v>48</v>
      </c>
      <c r="O43" s="23" t="s">
        <v>259</v>
      </c>
      <c r="P43" s="24"/>
      <c r="Q43" s="25"/>
    </row>
    <row r="44" ht="12.0" customHeight="1">
      <c r="A44" s="3" t="s">
        <v>49</v>
      </c>
      <c r="B44" s="11">
        <v>0.0</v>
      </c>
      <c r="C44" s="11">
        <v>4.0</v>
      </c>
      <c r="D44" s="11">
        <f t="shared" ref="D44:D46" si="22">B44/C44</f>
        <v>0</v>
      </c>
      <c r="E44" s="20"/>
      <c r="F44" s="11">
        <v>4.0</v>
      </c>
      <c r="G44" s="11">
        <f t="shared" ref="G44:G46" si="23">E44/F44</f>
        <v>0</v>
      </c>
      <c r="H44" s="11">
        <f t="shared" ref="H44:H46" si="24">D44+G44</f>
        <v>0</v>
      </c>
      <c r="I44" s="11">
        <v>1.0</v>
      </c>
      <c r="O44" s="30" t="s">
        <v>244</v>
      </c>
      <c r="P44" s="24"/>
      <c r="Q44" s="25"/>
    </row>
    <row r="45" ht="12.0" customHeight="1">
      <c r="A45" s="2" t="s">
        <v>50</v>
      </c>
      <c r="B45" s="11">
        <v>1.0</v>
      </c>
      <c r="C45" s="11">
        <v>4.0</v>
      </c>
      <c r="D45" s="11">
        <f t="shared" si="22"/>
        <v>0.25</v>
      </c>
      <c r="E45" s="11">
        <v>0.0</v>
      </c>
      <c r="F45" s="11">
        <v>4.0</v>
      </c>
      <c r="G45" s="11">
        <f t="shared" si="23"/>
        <v>0</v>
      </c>
      <c r="H45" s="11">
        <f t="shared" si="24"/>
        <v>0.25</v>
      </c>
      <c r="O45" s="33" t="s">
        <v>260</v>
      </c>
      <c r="P45" s="24"/>
      <c r="Q45" s="25">
        <v>1.0</v>
      </c>
    </row>
    <row r="46" ht="12.0" customHeight="1">
      <c r="A46" s="32" t="s">
        <v>51</v>
      </c>
      <c r="B46" s="11">
        <v>0.0</v>
      </c>
      <c r="C46" s="11">
        <v>4.0</v>
      </c>
      <c r="D46" s="11">
        <f t="shared" si="22"/>
        <v>0</v>
      </c>
      <c r="E46" s="11">
        <v>1.0</v>
      </c>
      <c r="F46" s="11">
        <v>4.0</v>
      </c>
      <c r="G46" s="11">
        <f t="shared" si="23"/>
        <v>0.25</v>
      </c>
      <c r="H46" s="11">
        <f t="shared" si="24"/>
        <v>0.25</v>
      </c>
      <c r="O46" s="28" t="s">
        <v>261</v>
      </c>
      <c r="P46" s="24"/>
      <c r="Q46" s="25"/>
    </row>
    <row r="47" ht="12.0" customHeight="1">
      <c r="P47" s="11">
        <f t="shared" ref="P47:Q47" si="25">SUM(P26:P46)</f>
        <v>1</v>
      </c>
      <c r="Q47" s="11">
        <f t="shared" si="25"/>
        <v>3</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8" t="s">
        <v>31</v>
      </c>
      <c r="B2" s="11">
        <f t="shared" ref="B2:B7" si="1">H26</f>
        <v>0.1</v>
      </c>
      <c r="C2" s="11">
        <f t="shared" ref="C2:C7" si="2">0.4</f>
        <v>0.4</v>
      </c>
      <c r="D2" s="11" t="str">
        <f t="shared" ref="D2:D7" si="3">I26</f>
        <v/>
      </c>
      <c r="O2" s="11">
        <v>2.0</v>
      </c>
      <c r="X2" s="11">
        <v>1.0</v>
      </c>
      <c r="Z2" s="11">
        <v>1.0</v>
      </c>
      <c r="AC2" s="11">
        <v>1.0</v>
      </c>
    </row>
    <row r="3" ht="12.0" customHeight="1">
      <c r="A3" s="31" t="s">
        <v>32</v>
      </c>
      <c r="B3" s="11">
        <f t="shared" si="1"/>
        <v>0.4</v>
      </c>
      <c r="C3" s="11">
        <f t="shared" si="2"/>
        <v>0.4</v>
      </c>
      <c r="D3" s="11" t="str">
        <f t="shared" si="3"/>
        <v/>
      </c>
      <c r="O3" s="11">
        <v>2.0</v>
      </c>
      <c r="X3" s="11">
        <v>1.0</v>
      </c>
      <c r="Y3" s="11">
        <v>1.0</v>
      </c>
      <c r="Z3" s="11">
        <v>1.0</v>
      </c>
      <c r="AA3" s="11">
        <v>1.0</v>
      </c>
    </row>
    <row r="4" ht="12.0" customHeight="1">
      <c r="A4" s="2" t="s">
        <v>33</v>
      </c>
      <c r="B4" s="11">
        <f t="shared" si="1"/>
        <v>0.1</v>
      </c>
      <c r="C4" s="11">
        <f t="shared" si="2"/>
        <v>0.4</v>
      </c>
      <c r="D4" s="11" t="str">
        <f t="shared" si="3"/>
        <v/>
      </c>
      <c r="F4" s="11">
        <v>0.0</v>
      </c>
      <c r="G4" s="11">
        <v>4.0</v>
      </c>
      <c r="H4" s="11">
        <v>5.0</v>
      </c>
      <c r="I4" s="11">
        <v>1.0</v>
      </c>
      <c r="O4" s="11">
        <v>2.0</v>
      </c>
      <c r="X4" s="11">
        <v>1.0</v>
      </c>
      <c r="Z4" s="11">
        <v>1.0</v>
      </c>
      <c r="AB4" s="11">
        <v>1.0</v>
      </c>
    </row>
    <row r="5" ht="12.0" customHeight="1">
      <c r="A5" s="2" t="s">
        <v>34</v>
      </c>
      <c r="B5" s="11">
        <f t="shared" si="1"/>
        <v>0.1</v>
      </c>
      <c r="C5" s="11">
        <f t="shared" si="2"/>
        <v>0.4</v>
      </c>
      <c r="D5" s="11" t="str">
        <f t="shared" si="3"/>
        <v/>
      </c>
      <c r="F5" s="11">
        <v>1.0</v>
      </c>
      <c r="H5" s="11">
        <v>5.0</v>
      </c>
      <c r="I5" s="11">
        <v>1.0</v>
      </c>
      <c r="J5" s="11">
        <v>1.0</v>
      </c>
      <c r="O5" s="11">
        <v>2.0</v>
      </c>
      <c r="X5" s="11">
        <v>1.0</v>
      </c>
      <c r="Z5" s="11">
        <v>1.0</v>
      </c>
      <c r="AB5" s="11">
        <v>1.0</v>
      </c>
    </row>
    <row r="6" ht="12.0" customHeight="1">
      <c r="A6" s="31" t="s">
        <v>35</v>
      </c>
      <c r="B6" s="11">
        <f t="shared" si="1"/>
        <v>0.4</v>
      </c>
      <c r="C6" s="11">
        <f t="shared" si="2"/>
        <v>0.4</v>
      </c>
      <c r="D6" s="11" t="str">
        <f t="shared" si="3"/>
        <v/>
      </c>
      <c r="O6" s="11">
        <v>2.0</v>
      </c>
      <c r="X6" s="11">
        <v>1.0</v>
      </c>
      <c r="Y6" s="11">
        <v>1.0</v>
      </c>
      <c r="Z6" s="11">
        <v>1.0</v>
      </c>
      <c r="AA6" s="11">
        <v>1.0</v>
      </c>
    </row>
    <row r="7" ht="12.0" customHeight="1">
      <c r="A7" s="2" t="s">
        <v>36</v>
      </c>
      <c r="B7" s="11">
        <f t="shared" si="1"/>
        <v>0.1</v>
      </c>
      <c r="C7" s="11">
        <f t="shared" si="2"/>
        <v>0.4</v>
      </c>
      <c r="D7" s="11" t="str">
        <f t="shared" si="3"/>
        <v/>
      </c>
      <c r="F7" s="11">
        <v>1.0</v>
      </c>
      <c r="H7" s="11">
        <v>5.0</v>
      </c>
      <c r="I7" s="11">
        <v>1.0</v>
      </c>
      <c r="J7" s="11">
        <v>1.0</v>
      </c>
      <c r="O7" s="11">
        <v>2.0</v>
      </c>
      <c r="X7" s="11">
        <v>1.0</v>
      </c>
      <c r="Z7" s="11">
        <v>1.0</v>
      </c>
      <c r="AB7" s="11">
        <v>1.0</v>
      </c>
    </row>
    <row r="8" ht="12.0" customHeight="1">
      <c r="A8" s="20" t="s">
        <v>37</v>
      </c>
    </row>
    <row r="9" ht="12.0" customHeight="1">
      <c r="A9" s="2" t="s">
        <v>38</v>
      </c>
      <c r="B9" s="11">
        <f t="shared" ref="B9:B14" si="4">H33</f>
        <v>0.1</v>
      </c>
      <c r="C9" s="11">
        <f t="shared" ref="C9:C14" si="5">0.4</f>
        <v>0.4</v>
      </c>
      <c r="D9" s="11" t="str">
        <f t="shared" ref="D9:D14" si="6">I33</f>
        <v/>
      </c>
      <c r="F9" s="11">
        <v>1.0</v>
      </c>
      <c r="G9" s="11">
        <v>1.0</v>
      </c>
      <c r="H9" s="11">
        <v>5.0</v>
      </c>
      <c r="I9" s="11">
        <v>1.0</v>
      </c>
      <c r="O9" s="11">
        <v>2.0</v>
      </c>
      <c r="X9" s="11">
        <v>1.0</v>
      </c>
      <c r="Z9" s="11">
        <v>1.0</v>
      </c>
      <c r="AB9" s="11">
        <v>1.0</v>
      </c>
    </row>
    <row r="10" ht="12.0" customHeight="1">
      <c r="A10" s="8" t="s">
        <v>39</v>
      </c>
      <c r="B10" s="11">
        <f t="shared" si="4"/>
        <v>0.1</v>
      </c>
      <c r="C10" s="11">
        <f t="shared" si="5"/>
        <v>0.4</v>
      </c>
      <c r="D10" s="11" t="str">
        <f t="shared" si="6"/>
        <v/>
      </c>
      <c r="O10" s="11">
        <v>2.0</v>
      </c>
      <c r="P10" s="11">
        <v>1.0</v>
      </c>
      <c r="X10" s="11">
        <v>1.0</v>
      </c>
      <c r="Z10" s="11">
        <v>1.0</v>
      </c>
      <c r="AC10" s="11">
        <v>1.0</v>
      </c>
    </row>
    <row r="11" ht="12.0" customHeight="1">
      <c r="A11" s="3" t="s">
        <v>40</v>
      </c>
      <c r="B11" s="11">
        <f t="shared" si="4"/>
        <v>0.2</v>
      </c>
      <c r="C11" s="11">
        <f t="shared" si="5"/>
        <v>0.4</v>
      </c>
      <c r="D11" s="11">
        <f t="shared" si="6"/>
        <v>1</v>
      </c>
      <c r="O11" s="11">
        <v>2.0</v>
      </c>
      <c r="X11" s="11">
        <v>1.0</v>
      </c>
      <c r="Y11" s="11">
        <v>1.0</v>
      </c>
      <c r="Z11" s="11">
        <v>1.0</v>
      </c>
    </row>
    <row r="12" ht="12.0" customHeight="1">
      <c r="A12" s="8" t="s">
        <v>41</v>
      </c>
      <c r="B12" s="11">
        <f t="shared" si="4"/>
        <v>0.1</v>
      </c>
      <c r="C12" s="11">
        <f t="shared" si="5"/>
        <v>0.4</v>
      </c>
      <c r="D12" s="11" t="str">
        <f t="shared" si="6"/>
        <v/>
      </c>
      <c r="O12" s="11">
        <v>2.0</v>
      </c>
      <c r="X12" s="11">
        <v>1.0</v>
      </c>
      <c r="Z12" s="11">
        <v>1.0</v>
      </c>
      <c r="AC12" s="11">
        <v>1.0</v>
      </c>
    </row>
    <row r="13" ht="12.0" customHeight="1">
      <c r="A13" s="8" t="s">
        <v>42</v>
      </c>
      <c r="B13" s="11">
        <f t="shared" si="4"/>
        <v>0.1</v>
      </c>
      <c r="C13" s="11">
        <f t="shared" si="5"/>
        <v>0.4</v>
      </c>
      <c r="D13" s="11" t="str">
        <f t="shared" si="6"/>
        <v/>
      </c>
      <c r="O13" s="11">
        <v>2.0</v>
      </c>
      <c r="X13" s="11">
        <v>1.0</v>
      </c>
      <c r="Z13" s="11">
        <v>1.0</v>
      </c>
      <c r="AC13" s="11">
        <v>1.0</v>
      </c>
    </row>
    <row r="14" ht="12.0" customHeight="1">
      <c r="A14" s="3" t="s">
        <v>43</v>
      </c>
      <c r="B14" s="11">
        <f t="shared" si="4"/>
        <v>0.4</v>
      </c>
      <c r="C14" s="11">
        <f t="shared" si="5"/>
        <v>0.4</v>
      </c>
      <c r="D14" s="11" t="str">
        <f t="shared" si="6"/>
        <v/>
      </c>
      <c r="O14" s="11">
        <v>2.0</v>
      </c>
      <c r="X14" s="11">
        <v>1.0</v>
      </c>
      <c r="Y14" s="11">
        <v>1.0</v>
      </c>
      <c r="Z14" s="11">
        <v>1.0</v>
      </c>
      <c r="AA14" s="11">
        <v>1.0</v>
      </c>
    </row>
    <row r="15" ht="12.0" customHeight="1">
      <c r="A15" s="20" t="s">
        <v>44</v>
      </c>
    </row>
    <row r="16" ht="12.0" customHeight="1">
      <c r="A16" s="20" t="s">
        <v>45</v>
      </c>
    </row>
    <row r="17" ht="12.0" customHeight="1">
      <c r="A17" s="8" t="s">
        <v>46</v>
      </c>
      <c r="B17" s="11">
        <f t="shared" ref="B17:B18" si="7">H41</f>
        <v>0.1</v>
      </c>
      <c r="C17" s="11">
        <f t="shared" ref="C17:C18" si="8">0.4</f>
        <v>0.4</v>
      </c>
      <c r="D17" s="11">
        <f t="shared" ref="D17:D18" si="9">I41</f>
        <v>1</v>
      </c>
      <c r="O17" s="11">
        <v>2.0</v>
      </c>
      <c r="X17" s="11">
        <v>1.0</v>
      </c>
      <c r="Z17" s="11">
        <v>1.0</v>
      </c>
      <c r="AC17" s="11">
        <v>1.0</v>
      </c>
    </row>
    <row r="18" ht="12.0" customHeight="1">
      <c r="A18" s="3" t="s">
        <v>47</v>
      </c>
      <c r="B18" s="11">
        <f t="shared" si="7"/>
        <v>0.4</v>
      </c>
      <c r="C18" s="11">
        <f t="shared" si="8"/>
        <v>0.4</v>
      </c>
      <c r="D18" s="11" t="str">
        <f t="shared" si="9"/>
        <v/>
      </c>
      <c r="O18" s="11">
        <v>2.0</v>
      </c>
      <c r="X18" s="11">
        <v>1.0</v>
      </c>
      <c r="Y18" s="11">
        <v>1.0</v>
      </c>
      <c r="Z18" s="11">
        <v>1.0</v>
      </c>
      <c r="AA18" s="11">
        <v>1.0</v>
      </c>
    </row>
    <row r="19" ht="12.0" customHeight="1">
      <c r="A19" s="20" t="s">
        <v>48</v>
      </c>
      <c r="AC19" s="1"/>
    </row>
    <row r="20" ht="12.0" customHeight="1">
      <c r="A20" s="3" t="s">
        <v>49</v>
      </c>
      <c r="B20" s="11">
        <f t="shared" ref="B20:B22" si="10">H44</f>
        <v>0.2</v>
      </c>
      <c r="C20" s="11">
        <f t="shared" ref="C20:C22" si="11">0.4</f>
        <v>0.4</v>
      </c>
      <c r="D20" s="11">
        <f t="shared" ref="D20:D22" si="12">I44</f>
        <v>1</v>
      </c>
      <c r="O20" s="11">
        <v>2.0</v>
      </c>
      <c r="X20" s="11">
        <v>1.0</v>
      </c>
      <c r="Z20" s="11">
        <v>1.0</v>
      </c>
      <c r="AA20" s="11">
        <v>1.0</v>
      </c>
    </row>
    <row r="21" ht="12.0" customHeight="1">
      <c r="A21" s="2" t="s">
        <v>50</v>
      </c>
      <c r="B21" s="11">
        <f t="shared" si="10"/>
        <v>0.1</v>
      </c>
      <c r="C21" s="11">
        <f t="shared" si="11"/>
        <v>0.4</v>
      </c>
      <c r="D21" s="11" t="str">
        <f t="shared" si="12"/>
        <v/>
      </c>
      <c r="F21" s="11">
        <v>1.0</v>
      </c>
      <c r="H21" s="11">
        <v>5.0</v>
      </c>
      <c r="I21" s="11">
        <v>1.0</v>
      </c>
      <c r="J21" s="11">
        <v>1.0</v>
      </c>
      <c r="O21" s="11">
        <v>2.0</v>
      </c>
      <c r="X21" s="11">
        <v>1.0</v>
      </c>
      <c r="Z21" s="11">
        <v>1.0</v>
      </c>
      <c r="AB21" s="11">
        <v>1.0</v>
      </c>
    </row>
    <row r="22" ht="12.0" customHeight="1">
      <c r="A22" s="32" t="s">
        <v>51</v>
      </c>
      <c r="B22" s="11">
        <f t="shared" si="10"/>
        <v>0</v>
      </c>
      <c r="C22" s="11">
        <f t="shared" si="11"/>
        <v>0.4</v>
      </c>
      <c r="D22" s="11">
        <f t="shared" si="12"/>
        <v>1</v>
      </c>
      <c r="O22" s="11">
        <v>2.0</v>
      </c>
      <c r="X22" s="11">
        <v>1.0</v>
      </c>
      <c r="Z22" s="11">
        <v>1.0</v>
      </c>
    </row>
    <row r="23" ht="12.0" customHeight="1"/>
    <row r="24" ht="12.0" customHeight="1">
      <c r="B24" s="11" t="s">
        <v>263</v>
      </c>
      <c r="E24" s="11" t="s">
        <v>233</v>
      </c>
      <c r="P24" s="11" t="s">
        <v>293</v>
      </c>
    </row>
    <row r="25" ht="12.0" customHeight="1">
      <c r="B25" s="11" t="s">
        <v>236</v>
      </c>
      <c r="C25" s="11" t="s">
        <v>237</v>
      </c>
      <c r="D25" s="11" t="s">
        <v>238</v>
      </c>
      <c r="E25" s="11" t="s">
        <v>236</v>
      </c>
      <c r="F25" s="11" t="s">
        <v>237</v>
      </c>
      <c r="G25" s="11" t="s">
        <v>238</v>
      </c>
      <c r="H25" s="11" t="s">
        <v>239</v>
      </c>
      <c r="I25" s="11" t="s">
        <v>240</v>
      </c>
      <c r="P25" s="33" t="s">
        <v>243</v>
      </c>
      <c r="Q25" s="33" t="s">
        <v>247</v>
      </c>
    </row>
    <row r="26" ht="12.0" customHeight="1">
      <c r="A26" s="8" t="s">
        <v>31</v>
      </c>
      <c r="B26" s="11">
        <v>0.0</v>
      </c>
      <c r="C26" s="11">
        <v>5.0</v>
      </c>
      <c r="D26" s="11">
        <f t="shared" ref="D26:D31" si="13">B26/C26</f>
        <v>0</v>
      </c>
      <c r="E26" s="11">
        <v>0.5</v>
      </c>
      <c r="F26" s="11">
        <v>5.0</v>
      </c>
      <c r="G26" s="11">
        <f t="shared" ref="G26:G31" si="14">E26/F26</f>
        <v>0.1</v>
      </c>
      <c r="H26" s="11">
        <f t="shared" ref="H26:H31" si="15">D26+G26</f>
        <v>0.1</v>
      </c>
      <c r="O26" s="27" t="s">
        <v>245</v>
      </c>
      <c r="P26" s="24"/>
      <c r="Q26" s="25"/>
    </row>
    <row r="27" ht="12.0" customHeight="1">
      <c r="A27" s="31" t="s">
        <v>32</v>
      </c>
      <c r="B27" s="11">
        <v>1.0</v>
      </c>
      <c r="C27" s="11">
        <v>5.0</v>
      </c>
      <c r="D27" s="11">
        <f t="shared" si="13"/>
        <v>0.2</v>
      </c>
      <c r="E27" s="11">
        <v>1.0</v>
      </c>
      <c r="F27" s="11">
        <v>5.0</v>
      </c>
      <c r="G27" s="11">
        <f t="shared" si="14"/>
        <v>0.2</v>
      </c>
      <c r="H27" s="11">
        <f t="shared" si="15"/>
        <v>0.4</v>
      </c>
      <c r="O27" s="29" t="s">
        <v>246</v>
      </c>
      <c r="P27" s="24"/>
      <c r="Q27" s="25"/>
    </row>
    <row r="28" ht="12.0" customHeight="1">
      <c r="A28" s="2" t="s">
        <v>33</v>
      </c>
      <c r="B28" s="11">
        <v>0.5</v>
      </c>
      <c r="C28" s="11">
        <v>5.0</v>
      </c>
      <c r="D28" s="11">
        <f t="shared" si="13"/>
        <v>0.1</v>
      </c>
      <c r="E28" s="11">
        <v>0.0</v>
      </c>
      <c r="F28" s="11">
        <v>5.0</v>
      </c>
      <c r="G28" s="11">
        <f t="shared" si="14"/>
        <v>0</v>
      </c>
      <c r="H28" s="11">
        <f t="shared" si="15"/>
        <v>0.1</v>
      </c>
      <c r="O28" s="33" t="s">
        <v>247</v>
      </c>
      <c r="P28" s="24">
        <v>1.0</v>
      </c>
      <c r="Q28" s="25"/>
    </row>
    <row r="29" ht="12.0" customHeight="1">
      <c r="A29" s="2" t="s">
        <v>34</v>
      </c>
      <c r="B29" s="11">
        <v>0.5</v>
      </c>
      <c r="C29" s="11">
        <v>5.0</v>
      </c>
      <c r="D29" s="11">
        <f t="shared" si="13"/>
        <v>0.1</v>
      </c>
      <c r="E29" s="11">
        <v>0.0</v>
      </c>
      <c r="F29" s="11">
        <v>5.0</v>
      </c>
      <c r="G29" s="11">
        <f t="shared" si="14"/>
        <v>0</v>
      </c>
      <c r="H29" s="11">
        <f t="shared" si="15"/>
        <v>0.1</v>
      </c>
      <c r="O29" s="33" t="s">
        <v>248</v>
      </c>
      <c r="P29" s="24"/>
      <c r="Q29" s="25">
        <v>1.0</v>
      </c>
    </row>
    <row r="30" ht="12.0" customHeight="1">
      <c r="A30" s="31" t="s">
        <v>35</v>
      </c>
      <c r="B30" s="11">
        <v>1.0</v>
      </c>
      <c r="C30" s="11">
        <v>5.0</v>
      </c>
      <c r="D30" s="11">
        <f t="shared" si="13"/>
        <v>0.2</v>
      </c>
      <c r="E30" s="11">
        <v>1.0</v>
      </c>
      <c r="F30" s="11">
        <v>5.0</v>
      </c>
      <c r="G30" s="11">
        <f t="shared" si="14"/>
        <v>0.2</v>
      </c>
      <c r="H30" s="11">
        <f t="shared" si="15"/>
        <v>0.4</v>
      </c>
      <c r="O30" s="29" t="s">
        <v>249</v>
      </c>
      <c r="P30" s="24"/>
      <c r="Q30" s="25"/>
    </row>
    <row r="31" ht="12.0" customHeight="1">
      <c r="A31" s="2" t="s">
        <v>36</v>
      </c>
      <c r="B31" s="11">
        <v>0.5</v>
      </c>
      <c r="C31" s="11">
        <v>5.0</v>
      </c>
      <c r="D31" s="11">
        <f t="shared" si="13"/>
        <v>0.1</v>
      </c>
      <c r="E31" s="11">
        <v>0.0</v>
      </c>
      <c r="F31" s="11">
        <v>5.0</v>
      </c>
      <c r="G31" s="11">
        <f t="shared" si="14"/>
        <v>0</v>
      </c>
      <c r="H31" s="11">
        <f t="shared" si="15"/>
        <v>0.1</v>
      </c>
      <c r="O31" s="33" t="s">
        <v>250</v>
      </c>
      <c r="P31" s="24"/>
      <c r="Q31" s="25">
        <v>1.0</v>
      </c>
    </row>
    <row r="32" ht="12.0" customHeight="1">
      <c r="A32" s="20" t="s">
        <v>37</v>
      </c>
      <c r="O32" s="23" t="s">
        <v>251</v>
      </c>
      <c r="P32" s="24"/>
      <c r="Q32" s="25"/>
    </row>
    <row r="33" ht="12.0" customHeight="1">
      <c r="A33" s="2" t="s">
        <v>38</v>
      </c>
      <c r="B33" s="11">
        <v>0.5</v>
      </c>
      <c r="C33" s="11">
        <v>5.0</v>
      </c>
      <c r="D33" s="11">
        <f t="shared" ref="D33:D38" si="16">B33/C33</f>
        <v>0.1</v>
      </c>
      <c r="E33" s="11">
        <v>0.0</v>
      </c>
      <c r="F33" s="11">
        <v>5.0</v>
      </c>
      <c r="G33" s="11">
        <f t="shared" ref="G33:G38" si="17">E33/F33</f>
        <v>0</v>
      </c>
      <c r="H33" s="11">
        <f t="shared" ref="H33:H38" si="18">D33+G33</f>
        <v>0.1</v>
      </c>
      <c r="O33" s="33" t="s">
        <v>243</v>
      </c>
      <c r="P33" s="24"/>
      <c r="Q33" s="25">
        <v>1.0</v>
      </c>
    </row>
    <row r="34" ht="12.0" customHeight="1">
      <c r="A34" s="8" t="s">
        <v>39</v>
      </c>
      <c r="B34" s="11">
        <v>0.0</v>
      </c>
      <c r="C34" s="11">
        <v>5.0</v>
      </c>
      <c r="D34" s="11">
        <f t="shared" si="16"/>
        <v>0</v>
      </c>
      <c r="E34" s="11">
        <v>0.5</v>
      </c>
      <c r="F34" s="11">
        <v>5.0</v>
      </c>
      <c r="G34" s="11">
        <f t="shared" si="17"/>
        <v>0.1</v>
      </c>
      <c r="H34" s="11">
        <f t="shared" si="18"/>
        <v>0.1</v>
      </c>
      <c r="O34" s="27" t="s">
        <v>252</v>
      </c>
      <c r="P34" s="24"/>
      <c r="Q34" s="25"/>
    </row>
    <row r="35" ht="12.0" customHeight="1">
      <c r="A35" s="3" t="s">
        <v>40</v>
      </c>
      <c r="B35" s="11">
        <v>1.0</v>
      </c>
      <c r="C35" s="11">
        <v>5.0</v>
      </c>
      <c r="D35" s="11">
        <f t="shared" si="16"/>
        <v>0.2</v>
      </c>
      <c r="E35" s="20"/>
      <c r="F35" s="11">
        <v>5.0</v>
      </c>
      <c r="G35" s="11">
        <f t="shared" si="17"/>
        <v>0</v>
      </c>
      <c r="H35" s="11">
        <f t="shared" si="18"/>
        <v>0.2</v>
      </c>
      <c r="I35" s="11">
        <v>1.0</v>
      </c>
      <c r="O35" s="30" t="s">
        <v>242</v>
      </c>
      <c r="P35" s="24"/>
      <c r="Q35" s="25"/>
    </row>
    <row r="36" ht="12.0" customHeight="1">
      <c r="A36" s="8" t="s">
        <v>41</v>
      </c>
      <c r="B36" s="11">
        <v>0.0</v>
      </c>
      <c r="C36" s="11">
        <v>5.0</v>
      </c>
      <c r="D36" s="11">
        <f t="shared" si="16"/>
        <v>0</v>
      </c>
      <c r="E36" s="11">
        <v>0.5</v>
      </c>
      <c r="F36" s="11">
        <v>5.0</v>
      </c>
      <c r="G36" s="11">
        <f t="shared" si="17"/>
        <v>0.1</v>
      </c>
      <c r="H36" s="11">
        <f t="shared" si="18"/>
        <v>0.1</v>
      </c>
      <c r="O36" s="27" t="s">
        <v>253</v>
      </c>
      <c r="P36" s="24"/>
      <c r="Q36" s="25"/>
    </row>
    <row r="37" ht="12.0" customHeight="1">
      <c r="A37" s="8" t="s">
        <v>42</v>
      </c>
      <c r="B37" s="11">
        <v>0.0</v>
      </c>
      <c r="C37" s="11">
        <v>5.0</v>
      </c>
      <c r="D37" s="11">
        <f t="shared" si="16"/>
        <v>0</v>
      </c>
      <c r="E37" s="11">
        <v>0.5</v>
      </c>
      <c r="F37" s="11">
        <v>5.0</v>
      </c>
      <c r="G37" s="11">
        <f t="shared" si="17"/>
        <v>0.1</v>
      </c>
      <c r="H37" s="11">
        <f t="shared" si="18"/>
        <v>0.1</v>
      </c>
      <c r="O37" s="27" t="s">
        <v>254</v>
      </c>
      <c r="P37" s="24"/>
      <c r="Q37" s="25"/>
    </row>
    <row r="38" ht="12.0" customHeight="1">
      <c r="A38" s="3" t="s">
        <v>43</v>
      </c>
      <c r="B38" s="11">
        <v>1.0</v>
      </c>
      <c r="C38" s="11">
        <v>5.0</v>
      </c>
      <c r="D38" s="11">
        <f t="shared" si="16"/>
        <v>0.2</v>
      </c>
      <c r="E38" s="11">
        <v>1.0</v>
      </c>
      <c r="F38" s="11">
        <v>5.0</v>
      </c>
      <c r="G38" s="11">
        <f t="shared" si="17"/>
        <v>0.2</v>
      </c>
      <c r="H38" s="11">
        <f t="shared" si="18"/>
        <v>0.4</v>
      </c>
      <c r="O38" s="30" t="s">
        <v>255</v>
      </c>
      <c r="P38" s="24"/>
      <c r="Q38" s="25"/>
    </row>
    <row r="39" ht="12.0" customHeight="1">
      <c r="A39" s="20" t="s">
        <v>44</v>
      </c>
      <c r="O39" s="23" t="s">
        <v>256</v>
      </c>
      <c r="P39" s="24"/>
      <c r="Q39" s="25"/>
    </row>
    <row r="40" ht="12.0" customHeight="1">
      <c r="A40" s="20" t="s">
        <v>45</v>
      </c>
      <c r="O40" s="23" t="s">
        <v>257</v>
      </c>
      <c r="P40" s="24"/>
      <c r="Q40" s="25"/>
    </row>
    <row r="41" ht="12.0" customHeight="1">
      <c r="A41" s="8" t="s">
        <v>46</v>
      </c>
      <c r="B41" s="20"/>
      <c r="C41" s="11">
        <v>5.0</v>
      </c>
      <c r="D41" s="11">
        <f t="shared" ref="D41:D42" si="19">B41/C41</f>
        <v>0</v>
      </c>
      <c r="E41" s="11">
        <v>0.5</v>
      </c>
      <c r="F41" s="11">
        <v>5.0</v>
      </c>
      <c r="G41" s="11">
        <f t="shared" ref="G41:G42" si="20">E41/F41</f>
        <v>0.1</v>
      </c>
      <c r="H41" s="11">
        <f t="shared" ref="H41:H42" si="21">D41+G41</f>
        <v>0.1</v>
      </c>
      <c r="I41" s="11">
        <v>1.0</v>
      </c>
      <c r="O41" s="28" t="s">
        <v>258</v>
      </c>
      <c r="P41" s="24"/>
      <c r="Q41" s="25"/>
    </row>
    <row r="42" ht="12.0" customHeight="1">
      <c r="A42" s="3" t="s">
        <v>47</v>
      </c>
      <c r="B42" s="11">
        <v>1.0</v>
      </c>
      <c r="C42" s="11">
        <v>5.0</v>
      </c>
      <c r="D42" s="11">
        <f t="shared" si="19"/>
        <v>0.2</v>
      </c>
      <c r="E42" s="11">
        <v>1.0</v>
      </c>
      <c r="F42" s="11">
        <v>5.0</v>
      </c>
      <c r="G42" s="11">
        <f t="shared" si="20"/>
        <v>0.2</v>
      </c>
      <c r="H42" s="11">
        <f t="shared" si="21"/>
        <v>0.4</v>
      </c>
      <c r="O42" s="30" t="s">
        <v>241</v>
      </c>
      <c r="P42" s="24"/>
      <c r="Q42" s="25"/>
    </row>
    <row r="43" ht="12.0" customHeight="1">
      <c r="A43" s="20" t="s">
        <v>48</v>
      </c>
      <c r="O43" s="23" t="s">
        <v>259</v>
      </c>
      <c r="P43" s="24"/>
      <c r="Q43" s="25"/>
    </row>
    <row r="44" ht="12.0" customHeight="1">
      <c r="A44" s="3" t="s">
        <v>49</v>
      </c>
      <c r="B44" s="20"/>
      <c r="C44" s="11">
        <v>5.0</v>
      </c>
      <c r="D44" s="11">
        <f t="shared" ref="D44:D46" si="22">B44/C44</f>
        <v>0</v>
      </c>
      <c r="E44" s="11">
        <v>1.0</v>
      </c>
      <c r="F44" s="11">
        <v>5.0</v>
      </c>
      <c r="G44" s="11">
        <f t="shared" ref="G44:G46" si="23">E44/F44</f>
        <v>0.2</v>
      </c>
      <c r="H44" s="11">
        <f t="shared" ref="H44:H46" si="24">D44+G44</f>
        <v>0.2</v>
      </c>
      <c r="I44" s="11">
        <v>1.0</v>
      </c>
      <c r="O44" s="30" t="s">
        <v>244</v>
      </c>
      <c r="P44" s="24"/>
      <c r="Q44" s="25"/>
    </row>
    <row r="45" ht="12.0" customHeight="1">
      <c r="A45" s="2" t="s">
        <v>50</v>
      </c>
      <c r="B45" s="11">
        <v>0.5</v>
      </c>
      <c r="C45" s="11">
        <v>5.0</v>
      </c>
      <c r="D45" s="11">
        <f t="shared" si="22"/>
        <v>0.1</v>
      </c>
      <c r="E45" s="11">
        <v>0.0</v>
      </c>
      <c r="F45" s="11">
        <v>5.0</v>
      </c>
      <c r="G45" s="11">
        <f t="shared" si="23"/>
        <v>0</v>
      </c>
      <c r="H45" s="11">
        <f t="shared" si="24"/>
        <v>0.1</v>
      </c>
      <c r="O45" s="33" t="s">
        <v>260</v>
      </c>
      <c r="P45" s="24"/>
      <c r="Q45" s="25">
        <v>1.0</v>
      </c>
    </row>
    <row r="46" ht="12.0" customHeight="1">
      <c r="A46" s="32" t="s">
        <v>51</v>
      </c>
      <c r="B46" s="11">
        <v>0.0</v>
      </c>
      <c r="C46" s="11">
        <v>5.0</v>
      </c>
      <c r="D46" s="11">
        <f t="shared" si="22"/>
        <v>0</v>
      </c>
      <c r="E46" s="20"/>
      <c r="F46" s="11">
        <v>5.0</v>
      </c>
      <c r="G46" s="11">
        <f t="shared" si="23"/>
        <v>0</v>
      </c>
      <c r="H46" s="11">
        <f t="shared" si="24"/>
        <v>0</v>
      </c>
      <c r="I46" s="11">
        <v>1.0</v>
      </c>
      <c r="O46" s="28" t="s">
        <v>261</v>
      </c>
      <c r="P46" s="24"/>
      <c r="Q46" s="25"/>
    </row>
    <row r="47" ht="12.0" customHeight="1">
      <c r="P47" s="11">
        <f t="shared" ref="P47:Q47" si="25">SUM(P26:P46)</f>
        <v>1</v>
      </c>
      <c r="Q47" s="11">
        <f t="shared" si="25"/>
        <v>4</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8" t="s">
        <v>31</v>
      </c>
      <c r="B2" s="11">
        <f t="shared" ref="B2:B7" si="1">G26</f>
        <v>0.08333333333</v>
      </c>
      <c r="C2" s="11">
        <f t="shared" ref="C2:C7" si="2">1/6</f>
        <v>0.1666666667</v>
      </c>
      <c r="O2" s="11">
        <v>2.0</v>
      </c>
      <c r="Z2" s="11">
        <v>1.0</v>
      </c>
      <c r="AC2" s="11">
        <v>1.0</v>
      </c>
    </row>
    <row r="3" ht="12.0" customHeight="1">
      <c r="A3" s="31" t="s">
        <v>32</v>
      </c>
      <c r="B3" s="11">
        <f t="shared" si="1"/>
        <v>0.1666666667</v>
      </c>
      <c r="C3" s="11">
        <f t="shared" si="2"/>
        <v>0.1666666667</v>
      </c>
      <c r="O3" s="11">
        <v>2.0</v>
      </c>
      <c r="Z3" s="11">
        <v>1.0</v>
      </c>
      <c r="AA3" s="11">
        <v>1.0</v>
      </c>
    </row>
    <row r="4" ht="12.0" customHeight="1">
      <c r="A4" s="2" t="s">
        <v>33</v>
      </c>
      <c r="B4" s="11">
        <f t="shared" si="1"/>
        <v>0</v>
      </c>
      <c r="C4" s="11">
        <f t="shared" si="2"/>
        <v>0.1666666667</v>
      </c>
      <c r="F4" s="11">
        <v>1.0</v>
      </c>
      <c r="H4" s="11">
        <v>5.0</v>
      </c>
      <c r="I4" s="11">
        <v>1.0</v>
      </c>
      <c r="J4" s="11">
        <v>1.0</v>
      </c>
      <c r="O4" s="11">
        <v>2.0</v>
      </c>
      <c r="Z4" s="11">
        <v>1.0</v>
      </c>
    </row>
    <row r="5" ht="12.0" customHeight="1">
      <c r="A5" s="2" t="s">
        <v>34</v>
      </c>
      <c r="B5" s="11">
        <f t="shared" si="1"/>
        <v>0</v>
      </c>
      <c r="C5" s="11">
        <f t="shared" si="2"/>
        <v>0.1666666667</v>
      </c>
      <c r="F5" s="11">
        <v>1.0</v>
      </c>
      <c r="H5" s="11">
        <v>5.0</v>
      </c>
      <c r="I5" s="11">
        <v>1.0</v>
      </c>
      <c r="J5" s="11">
        <v>1.0</v>
      </c>
      <c r="O5" s="11">
        <v>2.0</v>
      </c>
      <c r="Z5" s="11">
        <v>1.0</v>
      </c>
    </row>
    <row r="6" ht="12.0" customHeight="1">
      <c r="A6" s="31" t="s">
        <v>35</v>
      </c>
      <c r="B6" s="11">
        <f t="shared" si="1"/>
        <v>0.1666666667</v>
      </c>
      <c r="C6" s="11">
        <f t="shared" si="2"/>
        <v>0.1666666667</v>
      </c>
      <c r="O6" s="11">
        <v>2.0</v>
      </c>
      <c r="Z6" s="11">
        <v>1.0</v>
      </c>
      <c r="AA6" s="11">
        <v>1.0</v>
      </c>
    </row>
    <row r="7" ht="12.0" customHeight="1">
      <c r="A7" s="2" t="s">
        <v>36</v>
      </c>
      <c r="B7" s="11">
        <f t="shared" si="1"/>
        <v>0</v>
      </c>
      <c r="C7" s="11">
        <f t="shared" si="2"/>
        <v>0.1666666667</v>
      </c>
      <c r="F7" s="11">
        <v>1.0</v>
      </c>
      <c r="G7" s="11">
        <v>2.0</v>
      </c>
      <c r="H7" s="11">
        <v>5.0</v>
      </c>
      <c r="I7" s="11">
        <v>1.0</v>
      </c>
      <c r="O7" s="11">
        <v>2.0</v>
      </c>
      <c r="Z7" s="11">
        <v>1.0</v>
      </c>
    </row>
    <row r="8" ht="12.0" customHeight="1">
      <c r="A8" s="20" t="s">
        <v>37</v>
      </c>
    </row>
    <row r="9" ht="12.0" customHeight="1">
      <c r="A9" s="2" t="s">
        <v>38</v>
      </c>
      <c r="B9" s="11">
        <f t="shared" ref="B9:B15" si="3">G33</f>
        <v>0</v>
      </c>
      <c r="C9" s="11">
        <f t="shared" ref="C9:C15" si="4">1/6</f>
        <v>0.1666666667</v>
      </c>
      <c r="F9" s="11">
        <v>0.0</v>
      </c>
      <c r="H9" s="11">
        <v>5.0</v>
      </c>
      <c r="I9" s="11">
        <v>1.0</v>
      </c>
      <c r="J9" s="11">
        <v>1.0</v>
      </c>
      <c r="O9" s="11">
        <v>2.0</v>
      </c>
      <c r="Z9" s="11">
        <v>1.0</v>
      </c>
    </row>
    <row r="10" ht="12.0" customHeight="1">
      <c r="A10" s="8" t="s">
        <v>39</v>
      </c>
      <c r="B10" s="11">
        <f t="shared" si="3"/>
        <v>0.08333333333</v>
      </c>
      <c r="C10" s="11">
        <f t="shared" si="4"/>
        <v>0.1666666667</v>
      </c>
      <c r="O10" s="11">
        <v>2.0</v>
      </c>
      <c r="Z10" s="11">
        <v>1.0</v>
      </c>
      <c r="AC10" s="11">
        <v>1.0</v>
      </c>
    </row>
    <row r="11" ht="12.0" customHeight="1">
      <c r="A11" s="3" t="s">
        <v>40</v>
      </c>
      <c r="B11" s="11">
        <f t="shared" si="3"/>
        <v>0.1666666667</v>
      </c>
      <c r="C11" s="11">
        <f t="shared" si="4"/>
        <v>0.1666666667</v>
      </c>
      <c r="O11" s="11">
        <v>2.0</v>
      </c>
      <c r="Z11" s="11">
        <v>1.0</v>
      </c>
      <c r="AA11" s="11">
        <v>1.0</v>
      </c>
    </row>
    <row r="12" ht="12.0" customHeight="1">
      <c r="A12" s="8" t="s">
        <v>41</v>
      </c>
      <c r="B12" s="11">
        <f t="shared" si="3"/>
        <v>0.08333333333</v>
      </c>
      <c r="C12" s="11">
        <f t="shared" si="4"/>
        <v>0.1666666667</v>
      </c>
      <c r="O12" s="11">
        <v>2.0</v>
      </c>
      <c r="Z12" s="11">
        <v>1.0</v>
      </c>
      <c r="AC12" s="11">
        <v>1.0</v>
      </c>
    </row>
    <row r="13" ht="12.0" customHeight="1">
      <c r="A13" s="8" t="s">
        <v>42</v>
      </c>
      <c r="B13" s="11">
        <f t="shared" si="3"/>
        <v>0.08333333333</v>
      </c>
      <c r="C13" s="11">
        <f t="shared" si="4"/>
        <v>0.1666666667</v>
      </c>
      <c r="O13" s="11">
        <v>2.0</v>
      </c>
      <c r="Z13" s="11">
        <v>1.0</v>
      </c>
      <c r="AC13" s="11">
        <v>1.0</v>
      </c>
    </row>
    <row r="14" ht="12.0" customHeight="1">
      <c r="A14" s="3" t="s">
        <v>43</v>
      </c>
      <c r="B14" s="11">
        <f t="shared" si="3"/>
        <v>0.1666666667</v>
      </c>
      <c r="C14" s="11">
        <f t="shared" si="4"/>
        <v>0.1666666667</v>
      </c>
      <c r="O14" s="11">
        <v>2.0</v>
      </c>
      <c r="Z14" s="11">
        <v>1.0</v>
      </c>
      <c r="AA14" s="11">
        <v>1.0</v>
      </c>
    </row>
    <row r="15" ht="12.0" customHeight="1">
      <c r="A15" s="2" t="s">
        <v>44</v>
      </c>
      <c r="B15" s="11">
        <f t="shared" si="3"/>
        <v>0</v>
      </c>
      <c r="C15" s="11">
        <f t="shared" si="4"/>
        <v>0.1666666667</v>
      </c>
      <c r="F15" s="11">
        <v>0.0</v>
      </c>
      <c r="G15" s="11">
        <v>3.0</v>
      </c>
      <c r="H15" s="11">
        <v>5.0</v>
      </c>
      <c r="I15" s="11">
        <v>1.0</v>
      </c>
      <c r="J15" s="11">
        <v>1.0</v>
      </c>
      <c r="O15" s="11">
        <v>2.0</v>
      </c>
      <c r="Z15" s="11">
        <v>1.0</v>
      </c>
    </row>
    <row r="16" ht="12.0" customHeight="1">
      <c r="A16" s="20" t="s">
        <v>45</v>
      </c>
    </row>
    <row r="17" ht="12.0" customHeight="1">
      <c r="A17" s="8" t="s">
        <v>46</v>
      </c>
      <c r="B17" s="11">
        <f t="shared" ref="B17:B18" si="5">G41</f>
        <v>0.08333333333</v>
      </c>
      <c r="C17" s="11">
        <f t="shared" ref="C17:C18" si="6">1/6</f>
        <v>0.1666666667</v>
      </c>
      <c r="O17" s="11">
        <v>2.0</v>
      </c>
      <c r="Z17" s="11">
        <v>1.0</v>
      </c>
      <c r="AC17" s="11">
        <v>1.0</v>
      </c>
    </row>
    <row r="18" ht="12.0" customHeight="1">
      <c r="A18" s="3" t="s">
        <v>47</v>
      </c>
      <c r="B18" s="11">
        <f t="shared" si="5"/>
        <v>0.1666666667</v>
      </c>
      <c r="C18" s="11">
        <f t="shared" si="6"/>
        <v>0.1666666667</v>
      </c>
      <c r="O18" s="11">
        <v>2.0</v>
      </c>
      <c r="Z18" s="11">
        <v>1.0</v>
      </c>
      <c r="AA18" s="11">
        <v>1.0</v>
      </c>
    </row>
    <row r="19" ht="12.0" customHeight="1">
      <c r="A19" s="20" t="s">
        <v>48</v>
      </c>
      <c r="AC19" s="1"/>
    </row>
    <row r="20" ht="12.0" customHeight="1">
      <c r="A20" s="3" t="s">
        <v>49</v>
      </c>
      <c r="B20" s="11">
        <f t="shared" ref="B20:B22" si="7">G44</f>
        <v>0.1666666667</v>
      </c>
      <c r="C20" s="11">
        <f t="shared" ref="C20:C22" si="8">1/6</f>
        <v>0.1666666667</v>
      </c>
      <c r="O20" s="11">
        <v>2.0</v>
      </c>
      <c r="Z20" s="11">
        <v>1.0</v>
      </c>
      <c r="AA20" s="11">
        <v>1.0</v>
      </c>
    </row>
    <row r="21" ht="12.0" customHeight="1">
      <c r="A21" s="2" t="s">
        <v>50</v>
      </c>
      <c r="B21" s="11">
        <f t="shared" si="7"/>
        <v>0</v>
      </c>
      <c r="C21" s="11">
        <f t="shared" si="8"/>
        <v>0.1666666667</v>
      </c>
      <c r="O21" s="11">
        <v>2.0</v>
      </c>
      <c r="P21" s="11">
        <v>1.0</v>
      </c>
      <c r="Z21" s="11">
        <v>1.0</v>
      </c>
    </row>
    <row r="22" ht="12.0" customHeight="1">
      <c r="A22" s="32" t="s">
        <v>51</v>
      </c>
      <c r="B22" s="11">
        <f t="shared" si="7"/>
        <v>0.08333333333</v>
      </c>
      <c r="C22" s="11">
        <f t="shared" si="8"/>
        <v>0.1666666667</v>
      </c>
      <c r="O22" s="11">
        <v>2.0</v>
      </c>
      <c r="Z22" s="11">
        <v>1.0</v>
      </c>
      <c r="AC22" s="11">
        <v>1.0</v>
      </c>
    </row>
    <row r="23" ht="12.0" customHeight="1"/>
    <row r="24" ht="12.0" customHeight="1">
      <c r="B24" s="11" t="s">
        <v>263</v>
      </c>
      <c r="E24" s="11" t="s">
        <v>233</v>
      </c>
      <c r="P24" s="11" t="s">
        <v>294</v>
      </c>
    </row>
    <row r="25" ht="12.0" customHeight="1">
      <c r="B25" s="11" t="s">
        <v>236</v>
      </c>
      <c r="C25" s="11" t="s">
        <v>237</v>
      </c>
      <c r="D25" s="11" t="s">
        <v>238</v>
      </c>
      <c r="E25" s="11" t="s">
        <v>236</v>
      </c>
      <c r="F25" s="11" t="s">
        <v>237</v>
      </c>
      <c r="G25" s="11" t="s">
        <v>238</v>
      </c>
      <c r="H25" s="11" t="s">
        <v>239</v>
      </c>
      <c r="I25" s="11" t="s">
        <v>240</v>
      </c>
      <c r="P25" s="33" t="s">
        <v>250</v>
      </c>
      <c r="Q25" s="33" t="s">
        <v>256</v>
      </c>
    </row>
    <row r="26" ht="12.0" customHeight="1">
      <c r="A26" s="8" t="s">
        <v>31</v>
      </c>
      <c r="E26" s="11">
        <v>0.5</v>
      </c>
      <c r="F26" s="11">
        <v>6.0</v>
      </c>
      <c r="G26" s="11">
        <f t="shared" ref="G26:G31" si="9">E26/F26</f>
        <v>0.08333333333</v>
      </c>
      <c r="O26" s="27" t="s">
        <v>245</v>
      </c>
      <c r="P26" s="24"/>
      <c r="Q26" s="25"/>
    </row>
    <row r="27" ht="12.0" customHeight="1">
      <c r="A27" s="31" t="s">
        <v>32</v>
      </c>
      <c r="E27" s="11">
        <v>1.0</v>
      </c>
      <c r="F27" s="11">
        <v>6.0</v>
      </c>
      <c r="G27" s="11">
        <f t="shared" si="9"/>
        <v>0.1666666667</v>
      </c>
      <c r="O27" s="29" t="s">
        <v>246</v>
      </c>
      <c r="P27" s="24"/>
      <c r="Q27" s="25"/>
    </row>
    <row r="28" ht="12.0" customHeight="1">
      <c r="A28" s="2" t="s">
        <v>33</v>
      </c>
      <c r="E28" s="11">
        <v>0.0</v>
      </c>
      <c r="F28" s="11">
        <v>6.0</v>
      </c>
      <c r="G28" s="11">
        <f t="shared" si="9"/>
        <v>0</v>
      </c>
      <c r="O28" s="33" t="s">
        <v>247</v>
      </c>
      <c r="P28" s="24"/>
      <c r="Q28" s="25">
        <v>1.0</v>
      </c>
    </row>
    <row r="29" ht="12.0" customHeight="1">
      <c r="A29" s="2" t="s">
        <v>34</v>
      </c>
      <c r="E29" s="11">
        <v>0.0</v>
      </c>
      <c r="F29" s="11">
        <v>6.0</v>
      </c>
      <c r="G29" s="11">
        <f t="shared" si="9"/>
        <v>0</v>
      </c>
      <c r="O29" s="33" t="s">
        <v>248</v>
      </c>
      <c r="P29" s="24"/>
      <c r="Q29" s="25">
        <v>1.0</v>
      </c>
    </row>
    <row r="30" ht="12.0" customHeight="1">
      <c r="A30" s="31" t="s">
        <v>35</v>
      </c>
      <c r="E30" s="11">
        <v>1.0</v>
      </c>
      <c r="F30" s="11">
        <v>6.0</v>
      </c>
      <c r="G30" s="11">
        <f t="shared" si="9"/>
        <v>0.1666666667</v>
      </c>
      <c r="O30" s="29" t="s">
        <v>249</v>
      </c>
      <c r="P30" s="24"/>
      <c r="Q30" s="25"/>
    </row>
    <row r="31" ht="12.0" customHeight="1">
      <c r="A31" s="2" t="s">
        <v>36</v>
      </c>
      <c r="E31" s="11">
        <v>0.0</v>
      </c>
      <c r="F31" s="11">
        <v>6.0</v>
      </c>
      <c r="G31" s="11">
        <f t="shared" si="9"/>
        <v>0</v>
      </c>
      <c r="O31" s="33" t="s">
        <v>250</v>
      </c>
      <c r="P31" s="24"/>
      <c r="Q31" s="25">
        <v>1.0</v>
      </c>
    </row>
    <row r="32" ht="12.0" customHeight="1">
      <c r="A32" s="20" t="s">
        <v>37</v>
      </c>
      <c r="O32" s="23" t="s">
        <v>251</v>
      </c>
      <c r="P32" s="24"/>
      <c r="Q32" s="25"/>
    </row>
    <row r="33" ht="12.0" customHeight="1">
      <c r="A33" s="2" t="s">
        <v>38</v>
      </c>
      <c r="E33" s="11">
        <v>0.0</v>
      </c>
      <c r="F33" s="11">
        <v>6.0</v>
      </c>
      <c r="G33" s="11">
        <f t="shared" ref="G33:G39" si="10">E33/F33</f>
        <v>0</v>
      </c>
      <c r="O33" s="33" t="s">
        <v>243</v>
      </c>
      <c r="P33" s="24">
        <v>1.0</v>
      </c>
      <c r="Q33" s="25"/>
    </row>
    <row r="34" ht="12.0" customHeight="1">
      <c r="A34" s="8" t="s">
        <v>39</v>
      </c>
      <c r="E34" s="11">
        <v>0.5</v>
      </c>
      <c r="F34" s="11">
        <v>6.0</v>
      </c>
      <c r="G34" s="11">
        <f t="shared" si="10"/>
        <v>0.08333333333</v>
      </c>
      <c r="O34" s="27" t="s">
        <v>252</v>
      </c>
      <c r="P34" s="24"/>
      <c r="Q34" s="25"/>
    </row>
    <row r="35" ht="12.0" customHeight="1">
      <c r="A35" s="3" t="s">
        <v>40</v>
      </c>
      <c r="E35" s="11">
        <v>1.0</v>
      </c>
      <c r="F35" s="11">
        <v>6.0</v>
      </c>
      <c r="G35" s="11">
        <f t="shared" si="10"/>
        <v>0.1666666667</v>
      </c>
      <c r="O35" s="30" t="s">
        <v>242</v>
      </c>
      <c r="P35" s="24"/>
      <c r="Q35" s="25"/>
    </row>
    <row r="36" ht="12.0" customHeight="1">
      <c r="A36" s="8" t="s">
        <v>41</v>
      </c>
      <c r="E36" s="11">
        <v>0.5</v>
      </c>
      <c r="F36" s="11">
        <v>6.0</v>
      </c>
      <c r="G36" s="11">
        <f t="shared" si="10"/>
        <v>0.08333333333</v>
      </c>
      <c r="O36" s="27" t="s">
        <v>253</v>
      </c>
      <c r="P36" s="24"/>
      <c r="Q36" s="25"/>
    </row>
    <row r="37" ht="12.0" customHeight="1">
      <c r="A37" s="8" t="s">
        <v>42</v>
      </c>
      <c r="E37" s="11">
        <v>0.5</v>
      </c>
      <c r="F37" s="11">
        <v>6.0</v>
      </c>
      <c r="G37" s="11">
        <f t="shared" si="10"/>
        <v>0.08333333333</v>
      </c>
      <c r="O37" s="27" t="s">
        <v>254</v>
      </c>
      <c r="P37" s="24"/>
      <c r="Q37" s="25"/>
    </row>
    <row r="38" ht="12.0" customHeight="1">
      <c r="A38" s="3" t="s">
        <v>43</v>
      </c>
      <c r="E38" s="11">
        <v>1.0</v>
      </c>
      <c r="F38" s="11">
        <v>6.0</v>
      </c>
      <c r="G38" s="11">
        <f t="shared" si="10"/>
        <v>0.1666666667</v>
      </c>
      <c r="O38" s="30" t="s">
        <v>255</v>
      </c>
      <c r="P38" s="24"/>
      <c r="Q38" s="25"/>
    </row>
    <row r="39" ht="12.0" customHeight="1">
      <c r="A39" s="2" t="s">
        <v>44</v>
      </c>
      <c r="E39" s="11">
        <v>0.0</v>
      </c>
      <c r="F39" s="11">
        <v>6.0</v>
      </c>
      <c r="G39" s="11">
        <f t="shared" si="10"/>
        <v>0</v>
      </c>
      <c r="O39" s="33" t="s">
        <v>256</v>
      </c>
      <c r="P39" s="24">
        <v>1.0</v>
      </c>
      <c r="Q39" s="25"/>
    </row>
    <row r="40" ht="12.0" customHeight="1">
      <c r="A40" s="20" t="s">
        <v>45</v>
      </c>
      <c r="O40" s="23" t="s">
        <v>257</v>
      </c>
      <c r="P40" s="24"/>
      <c r="Q40" s="25"/>
    </row>
    <row r="41" ht="12.0" customHeight="1">
      <c r="A41" s="8" t="s">
        <v>46</v>
      </c>
      <c r="E41" s="11">
        <v>0.5</v>
      </c>
      <c r="F41" s="11">
        <v>6.0</v>
      </c>
      <c r="G41" s="11">
        <f t="shared" ref="G41:G42" si="11">E41/F41</f>
        <v>0.08333333333</v>
      </c>
      <c r="O41" s="28" t="s">
        <v>258</v>
      </c>
      <c r="P41" s="24"/>
      <c r="Q41" s="25"/>
    </row>
    <row r="42" ht="12.0" customHeight="1">
      <c r="A42" s="3" t="s">
        <v>47</v>
      </c>
      <c r="E42" s="11">
        <v>1.0</v>
      </c>
      <c r="F42" s="11">
        <v>6.0</v>
      </c>
      <c r="G42" s="11">
        <f t="shared" si="11"/>
        <v>0.1666666667</v>
      </c>
      <c r="O42" s="30" t="s">
        <v>241</v>
      </c>
      <c r="P42" s="24"/>
      <c r="Q42" s="25"/>
    </row>
    <row r="43" ht="12.0" customHeight="1">
      <c r="A43" s="20" t="s">
        <v>48</v>
      </c>
      <c r="O43" s="23" t="s">
        <v>259</v>
      </c>
      <c r="P43" s="24"/>
      <c r="Q43" s="25"/>
    </row>
    <row r="44" ht="12.0" customHeight="1">
      <c r="A44" s="3" t="s">
        <v>49</v>
      </c>
      <c r="E44" s="11">
        <v>1.0</v>
      </c>
      <c r="F44" s="11">
        <v>6.0</v>
      </c>
      <c r="G44" s="11">
        <f t="shared" ref="G44:G46" si="12">E44/F44</f>
        <v>0.1666666667</v>
      </c>
      <c r="O44" s="30" t="s">
        <v>244</v>
      </c>
      <c r="P44" s="24"/>
      <c r="Q44" s="25"/>
    </row>
    <row r="45" ht="12.0" customHeight="1">
      <c r="A45" s="2" t="s">
        <v>50</v>
      </c>
      <c r="E45" s="11">
        <v>0.0</v>
      </c>
      <c r="F45" s="11">
        <v>6.0</v>
      </c>
      <c r="G45" s="11">
        <f t="shared" si="12"/>
        <v>0</v>
      </c>
      <c r="O45" s="33" t="s">
        <v>260</v>
      </c>
      <c r="P45" s="26"/>
      <c r="Q45" s="23"/>
      <c r="S45" s="11" t="s">
        <v>295</v>
      </c>
    </row>
    <row r="46" ht="12.0" customHeight="1">
      <c r="A46" s="32" t="s">
        <v>51</v>
      </c>
      <c r="E46" s="11">
        <v>0.5</v>
      </c>
      <c r="F46" s="11">
        <v>6.0</v>
      </c>
      <c r="G46" s="11">
        <f t="shared" si="12"/>
        <v>0.08333333333</v>
      </c>
      <c r="O46" s="28" t="s">
        <v>261</v>
      </c>
      <c r="P46" s="24"/>
      <c r="Q46" s="25"/>
    </row>
    <row r="47" ht="12.0" customHeight="1">
      <c r="P47" s="11">
        <f t="shared" ref="P47:Q47" si="13">SUM(P26:P46)</f>
        <v>2</v>
      </c>
      <c r="Q47" s="11">
        <f t="shared" si="13"/>
        <v>3</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 width="7.14"/>
    <col customWidth="1" min="3" max="27" width="6.0"/>
    <col customWidth="1" min="28" max="29" width="8.86"/>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31" t="s">
        <v>31</v>
      </c>
      <c r="B2" s="11">
        <f t="shared" ref="B2:B15" si="1">G26</f>
        <v>0</v>
      </c>
      <c r="C2" s="11">
        <f t="shared" ref="C2:C15" si="2">1/5</f>
        <v>0.2</v>
      </c>
      <c r="D2" s="11" t="str">
        <f t="shared" ref="D2:D15" si="3">I26</f>
        <v/>
      </c>
      <c r="F2" s="11">
        <v>1.0</v>
      </c>
      <c r="G2" s="11">
        <v>2.0</v>
      </c>
      <c r="H2" s="11">
        <v>6.0</v>
      </c>
      <c r="I2" s="11">
        <v>1.0</v>
      </c>
      <c r="O2" s="11">
        <v>2.0</v>
      </c>
      <c r="Z2" s="11">
        <v>1.0</v>
      </c>
    </row>
    <row r="3" ht="12.0" customHeight="1">
      <c r="A3" s="31" t="s">
        <v>32</v>
      </c>
      <c r="B3" s="11">
        <f t="shared" si="1"/>
        <v>0</v>
      </c>
      <c r="C3" s="11">
        <f t="shared" si="2"/>
        <v>0.2</v>
      </c>
      <c r="D3" s="11" t="str">
        <f t="shared" si="3"/>
        <v/>
      </c>
      <c r="F3" s="11">
        <v>1.0</v>
      </c>
      <c r="H3" s="11">
        <v>6.0</v>
      </c>
      <c r="I3" s="11">
        <v>1.0</v>
      </c>
      <c r="J3" s="11">
        <v>1.0</v>
      </c>
      <c r="O3" s="11">
        <v>2.0</v>
      </c>
      <c r="Z3" s="11">
        <v>1.0</v>
      </c>
    </row>
    <row r="4" ht="12.0" customHeight="1">
      <c r="A4" s="31" t="s">
        <v>33</v>
      </c>
      <c r="B4" s="11">
        <f t="shared" si="1"/>
        <v>0</v>
      </c>
      <c r="C4" s="11">
        <f t="shared" si="2"/>
        <v>0.2</v>
      </c>
      <c r="D4" s="11" t="str">
        <f t="shared" si="3"/>
        <v/>
      </c>
      <c r="F4" s="11">
        <v>1.0</v>
      </c>
      <c r="H4" s="11">
        <v>6.0</v>
      </c>
      <c r="I4" s="11">
        <v>1.0</v>
      </c>
      <c r="J4" s="11">
        <v>1.0</v>
      </c>
      <c r="O4" s="11">
        <v>2.0</v>
      </c>
      <c r="Z4" s="11">
        <v>1.0</v>
      </c>
    </row>
    <row r="5" ht="12.0" customHeight="1">
      <c r="A5" s="31" t="s">
        <v>34</v>
      </c>
      <c r="B5" s="11">
        <f t="shared" si="1"/>
        <v>0</v>
      </c>
      <c r="C5" s="11">
        <f t="shared" si="2"/>
        <v>0.2</v>
      </c>
      <c r="D5" s="11" t="str">
        <f t="shared" si="3"/>
        <v/>
      </c>
      <c r="F5" s="11">
        <v>0.0</v>
      </c>
      <c r="H5" s="11">
        <v>6.0</v>
      </c>
      <c r="I5" s="11">
        <v>1.0</v>
      </c>
      <c r="J5" s="11">
        <v>1.0</v>
      </c>
      <c r="O5" s="11">
        <v>2.0</v>
      </c>
      <c r="Z5" s="11">
        <v>1.0</v>
      </c>
    </row>
    <row r="6" ht="12.0" customHeight="1">
      <c r="A6" s="31" t="s">
        <v>35</v>
      </c>
      <c r="B6" s="11">
        <f t="shared" si="1"/>
        <v>0</v>
      </c>
      <c r="C6" s="11">
        <f t="shared" si="2"/>
        <v>0.2</v>
      </c>
      <c r="D6" s="11" t="str">
        <f t="shared" si="3"/>
        <v/>
      </c>
      <c r="F6" s="11">
        <v>1.0</v>
      </c>
      <c r="H6" s="11">
        <v>6.0</v>
      </c>
      <c r="I6" s="11">
        <v>1.0</v>
      </c>
      <c r="J6" s="11">
        <v>1.0</v>
      </c>
      <c r="O6" s="11">
        <v>2.0</v>
      </c>
      <c r="Z6" s="11">
        <v>1.0</v>
      </c>
    </row>
    <row r="7" ht="12.0" customHeight="1">
      <c r="A7" s="31" t="s">
        <v>36</v>
      </c>
      <c r="B7" s="11">
        <f t="shared" si="1"/>
        <v>0</v>
      </c>
      <c r="C7" s="11">
        <f t="shared" si="2"/>
        <v>0.2</v>
      </c>
      <c r="D7" s="11">
        <f t="shared" si="3"/>
        <v>1</v>
      </c>
      <c r="O7" s="11">
        <v>2.0</v>
      </c>
      <c r="P7" s="11">
        <v>2.0</v>
      </c>
      <c r="Z7" s="11">
        <v>1.0</v>
      </c>
    </row>
    <row r="8" ht="12.0" customHeight="1">
      <c r="A8" s="31" t="s">
        <v>37</v>
      </c>
      <c r="B8" s="11">
        <f t="shared" si="1"/>
        <v>0</v>
      </c>
      <c r="C8" s="11">
        <f t="shared" si="2"/>
        <v>0.2</v>
      </c>
      <c r="D8" s="11">
        <f t="shared" si="3"/>
        <v>1</v>
      </c>
      <c r="F8" s="11">
        <v>0.0</v>
      </c>
      <c r="G8" s="11">
        <v>4.0</v>
      </c>
      <c r="H8" s="11">
        <v>6.0</v>
      </c>
      <c r="I8" s="11">
        <v>1.0</v>
      </c>
      <c r="O8" s="11">
        <v>2.0</v>
      </c>
      <c r="Z8" s="11">
        <v>1.0</v>
      </c>
    </row>
    <row r="9" ht="12.0" customHeight="1">
      <c r="A9" s="2" t="s">
        <v>38</v>
      </c>
      <c r="B9" s="11">
        <f t="shared" si="1"/>
        <v>0.1</v>
      </c>
      <c r="C9" s="11">
        <f t="shared" si="2"/>
        <v>0.2</v>
      </c>
      <c r="D9" s="11" t="str">
        <f t="shared" si="3"/>
        <v/>
      </c>
      <c r="O9" s="11">
        <v>2.0</v>
      </c>
      <c r="Z9" s="11">
        <v>1.0</v>
      </c>
      <c r="AC9" s="11">
        <v>1.0</v>
      </c>
    </row>
    <row r="10" ht="12.0" customHeight="1">
      <c r="A10" s="2" t="s">
        <v>39</v>
      </c>
      <c r="B10" s="11">
        <f t="shared" si="1"/>
        <v>0.1</v>
      </c>
      <c r="C10" s="11">
        <f t="shared" si="2"/>
        <v>0.2</v>
      </c>
      <c r="D10" s="11" t="str">
        <f t="shared" si="3"/>
        <v/>
      </c>
      <c r="O10" s="11">
        <v>2.0</v>
      </c>
      <c r="Z10" s="11">
        <v>1.0</v>
      </c>
      <c r="AC10" s="11">
        <v>1.0</v>
      </c>
    </row>
    <row r="11" ht="12.0" customHeight="1">
      <c r="A11" s="2" t="s">
        <v>40</v>
      </c>
      <c r="B11" s="11">
        <f t="shared" si="1"/>
        <v>0.1</v>
      </c>
      <c r="C11" s="11">
        <f t="shared" si="2"/>
        <v>0.2</v>
      </c>
      <c r="D11" s="11" t="str">
        <f t="shared" si="3"/>
        <v/>
      </c>
      <c r="O11" s="11">
        <v>2.0</v>
      </c>
      <c r="Z11" s="11">
        <v>1.0</v>
      </c>
      <c r="AC11" s="11">
        <v>1.0</v>
      </c>
    </row>
    <row r="12" ht="12.0" customHeight="1">
      <c r="A12" s="2" t="s">
        <v>41</v>
      </c>
      <c r="B12" s="11">
        <f t="shared" si="1"/>
        <v>0.1</v>
      </c>
      <c r="C12" s="11">
        <f t="shared" si="2"/>
        <v>0.2</v>
      </c>
      <c r="D12" s="11" t="str">
        <f t="shared" si="3"/>
        <v/>
      </c>
      <c r="O12" s="11">
        <v>2.0</v>
      </c>
      <c r="Z12" s="11">
        <v>1.0</v>
      </c>
      <c r="AC12" s="11">
        <v>1.0</v>
      </c>
    </row>
    <row r="13" ht="12.0" customHeight="1">
      <c r="A13" s="2" t="s">
        <v>42</v>
      </c>
      <c r="B13" s="11">
        <f t="shared" si="1"/>
        <v>0</v>
      </c>
      <c r="C13" s="11">
        <f t="shared" si="2"/>
        <v>0.2</v>
      </c>
      <c r="D13" s="11">
        <f t="shared" si="3"/>
        <v>1</v>
      </c>
      <c r="O13" s="11">
        <v>2.0</v>
      </c>
      <c r="Z13" s="11">
        <v>1.0</v>
      </c>
    </row>
    <row r="14" ht="12.0" customHeight="1">
      <c r="A14" s="2" t="s">
        <v>43</v>
      </c>
      <c r="B14" s="11">
        <f t="shared" si="1"/>
        <v>0.1</v>
      </c>
      <c r="C14" s="11">
        <f t="shared" si="2"/>
        <v>0.2</v>
      </c>
      <c r="D14" s="11" t="str">
        <f t="shared" si="3"/>
        <v/>
      </c>
      <c r="O14" s="11">
        <v>2.0</v>
      </c>
      <c r="Z14" s="11">
        <v>1.0</v>
      </c>
      <c r="AC14" s="11">
        <v>1.0</v>
      </c>
    </row>
    <row r="15" ht="12.0" customHeight="1">
      <c r="A15" s="2" t="s">
        <v>44</v>
      </c>
      <c r="B15" s="11">
        <f t="shared" si="1"/>
        <v>0</v>
      </c>
      <c r="C15" s="11">
        <f t="shared" si="2"/>
        <v>0.2</v>
      </c>
      <c r="D15" s="11">
        <f t="shared" si="3"/>
        <v>1</v>
      </c>
      <c r="O15" s="11">
        <v>2.0</v>
      </c>
      <c r="Z15" s="11">
        <v>1.0</v>
      </c>
    </row>
    <row r="16" ht="12.0" customHeight="1">
      <c r="A16" s="20" t="s">
        <v>45</v>
      </c>
    </row>
    <row r="17" ht="12.0" customHeight="1">
      <c r="A17" s="32" t="s">
        <v>46</v>
      </c>
      <c r="B17" s="11">
        <f t="shared" ref="B17:B18" si="4">G41</f>
        <v>0.2</v>
      </c>
      <c r="C17" s="11">
        <f t="shared" ref="C17:C18" si="5">1/5</f>
        <v>0.2</v>
      </c>
      <c r="D17" s="11" t="str">
        <f t="shared" ref="D17:D18" si="6">I41</f>
        <v/>
      </c>
      <c r="O17" s="11">
        <v>2.0</v>
      </c>
      <c r="Z17" s="11">
        <v>1.0</v>
      </c>
      <c r="AA17" s="11">
        <v>1.0</v>
      </c>
    </row>
    <row r="18" ht="12.0" customHeight="1">
      <c r="A18" s="32" t="s">
        <v>47</v>
      </c>
      <c r="B18" s="11">
        <f t="shared" si="4"/>
        <v>0.2</v>
      </c>
      <c r="C18" s="11">
        <f t="shared" si="5"/>
        <v>0.2</v>
      </c>
      <c r="D18" s="11" t="str">
        <f t="shared" si="6"/>
        <v/>
      </c>
      <c r="O18" s="11">
        <v>2.0</v>
      </c>
      <c r="Z18" s="11">
        <v>1.0</v>
      </c>
      <c r="AA18" s="11">
        <v>1.0</v>
      </c>
    </row>
    <row r="19" ht="12.0" customHeight="1">
      <c r="A19" s="20" t="s">
        <v>48</v>
      </c>
      <c r="AC19" s="1"/>
    </row>
    <row r="20" ht="12.0" customHeight="1">
      <c r="A20" s="32" t="s">
        <v>49</v>
      </c>
      <c r="B20" s="11">
        <f t="shared" ref="B20:B22" si="7">G44</f>
        <v>0.2</v>
      </c>
      <c r="C20" s="11">
        <f t="shared" ref="C20:C22" si="8">1/5</f>
        <v>0.2</v>
      </c>
      <c r="D20" s="11" t="str">
        <f t="shared" ref="D20:D22" si="9">I44</f>
        <v/>
      </c>
      <c r="O20" s="11">
        <v>2.0</v>
      </c>
      <c r="Z20" s="11">
        <v>1.0</v>
      </c>
      <c r="AA20" s="11">
        <v>1.0</v>
      </c>
    </row>
    <row r="21" ht="12.0" customHeight="1">
      <c r="A21" s="32" t="s">
        <v>50</v>
      </c>
      <c r="B21" s="11">
        <f t="shared" si="7"/>
        <v>0.2</v>
      </c>
      <c r="C21" s="11">
        <f t="shared" si="8"/>
        <v>0.2</v>
      </c>
      <c r="D21" s="11" t="str">
        <f t="shared" si="9"/>
        <v/>
      </c>
      <c r="O21" s="11">
        <v>2.0</v>
      </c>
      <c r="Z21" s="11">
        <v>1.0</v>
      </c>
      <c r="AA21" s="11">
        <v>1.0</v>
      </c>
    </row>
    <row r="22" ht="12.0" customHeight="1">
      <c r="A22" s="32" t="s">
        <v>51</v>
      </c>
      <c r="B22" s="11">
        <f t="shared" si="7"/>
        <v>0.2</v>
      </c>
      <c r="C22" s="11">
        <f t="shared" si="8"/>
        <v>0.2</v>
      </c>
      <c r="D22" s="11" t="str">
        <f t="shared" si="9"/>
        <v/>
      </c>
      <c r="O22" s="11">
        <v>2.0</v>
      </c>
      <c r="Z22" s="11">
        <v>1.0</v>
      </c>
      <c r="AA22" s="11">
        <v>1.0</v>
      </c>
    </row>
    <row r="23" ht="12.0" customHeight="1"/>
    <row r="24" ht="12.0" customHeight="1">
      <c r="B24" s="11" t="s">
        <v>263</v>
      </c>
      <c r="E24" s="11" t="s">
        <v>233</v>
      </c>
      <c r="P24" s="11" t="s">
        <v>296</v>
      </c>
    </row>
    <row r="25" ht="12.0" customHeight="1">
      <c r="B25" s="11" t="s">
        <v>236</v>
      </c>
      <c r="C25" s="11" t="s">
        <v>237</v>
      </c>
      <c r="D25" s="11" t="s">
        <v>238</v>
      </c>
      <c r="E25" s="11" t="s">
        <v>236</v>
      </c>
      <c r="F25" s="11" t="s">
        <v>237</v>
      </c>
      <c r="G25" s="11" t="s">
        <v>238</v>
      </c>
      <c r="H25" s="11" t="s">
        <v>239</v>
      </c>
      <c r="I25" s="11" t="s">
        <v>240</v>
      </c>
      <c r="P25" s="29" t="s">
        <v>245</v>
      </c>
      <c r="Q25" s="29" t="s">
        <v>251</v>
      </c>
    </row>
    <row r="26" ht="12.0" customHeight="1">
      <c r="A26" s="31" t="s">
        <v>31</v>
      </c>
      <c r="E26" s="11">
        <v>0.0</v>
      </c>
      <c r="F26" s="11">
        <v>5.0</v>
      </c>
      <c r="G26" s="11">
        <f t="shared" ref="G26:G39" si="10">E26/F26</f>
        <v>0</v>
      </c>
      <c r="O26" s="29" t="s">
        <v>245</v>
      </c>
      <c r="P26" s="24"/>
      <c r="Q26" s="25">
        <v>1.0</v>
      </c>
    </row>
    <row r="27" ht="12.0" customHeight="1">
      <c r="A27" s="31" t="s">
        <v>32</v>
      </c>
      <c r="E27" s="11">
        <v>0.0</v>
      </c>
      <c r="F27" s="11">
        <v>5.0</v>
      </c>
      <c r="G27" s="11">
        <f t="shared" si="10"/>
        <v>0</v>
      </c>
      <c r="O27" s="29" t="s">
        <v>246</v>
      </c>
      <c r="P27" s="24"/>
      <c r="Q27" s="25">
        <v>1.0</v>
      </c>
    </row>
    <row r="28" ht="12.0" customHeight="1">
      <c r="A28" s="31" t="s">
        <v>33</v>
      </c>
      <c r="E28" s="11">
        <v>0.0</v>
      </c>
      <c r="F28" s="11">
        <v>5.0</v>
      </c>
      <c r="G28" s="11">
        <f t="shared" si="10"/>
        <v>0</v>
      </c>
      <c r="O28" s="29" t="s">
        <v>247</v>
      </c>
      <c r="P28" s="24"/>
      <c r="Q28" s="25">
        <v>1.0</v>
      </c>
    </row>
    <row r="29" ht="12.0" customHeight="1">
      <c r="A29" s="31" t="s">
        <v>34</v>
      </c>
      <c r="E29" s="11">
        <v>0.0</v>
      </c>
      <c r="F29" s="11">
        <v>5.0</v>
      </c>
      <c r="G29" s="11">
        <f t="shared" si="10"/>
        <v>0</v>
      </c>
      <c r="O29" s="29" t="s">
        <v>248</v>
      </c>
      <c r="P29" s="24">
        <v>1.0</v>
      </c>
      <c r="Q29" s="25"/>
      <c r="S29" s="11" t="s">
        <v>297</v>
      </c>
    </row>
    <row r="30" ht="12.0" customHeight="1">
      <c r="A30" s="31" t="s">
        <v>35</v>
      </c>
      <c r="E30" s="11">
        <v>0.0</v>
      </c>
      <c r="F30" s="11">
        <v>5.0</v>
      </c>
      <c r="G30" s="11">
        <f t="shared" si="10"/>
        <v>0</v>
      </c>
      <c r="O30" s="29" t="s">
        <v>249</v>
      </c>
      <c r="P30" s="24"/>
      <c r="Q30" s="25">
        <v>1.0</v>
      </c>
    </row>
    <row r="31" ht="12.0" customHeight="1">
      <c r="A31" s="31" t="s">
        <v>36</v>
      </c>
      <c r="E31" s="20"/>
      <c r="F31" s="11">
        <v>5.0</v>
      </c>
      <c r="G31" s="11">
        <f t="shared" si="10"/>
        <v>0</v>
      </c>
      <c r="I31" s="11">
        <v>1.0</v>
      </c>
      <c r="O31" s="29" t="s">
        <v>250</v>
      </c>
      <c r="P31" s="26"/>
      <c r="Q31" s="23"/>
      <c r="S31" s="11" t="s">
        <v>298</v>
      </c>
    </row>
    <row r="32" ht="12.0" customHeight="1">
      <c r="A32" s="31" t="s">
        <v>37</v>
      </c>
      <c r="E32" s="20"/>
      <c r="F32" s="11">
        <v>5.0</v>
      </c>
      <c r="G32" s="11">
        <f t="shared" si="10"/>
        <v>0</v>
      </c>
      <c r="I32" s="11">
        <v>1.0</v>
      </c>
      <c r="O32" s="29" t="s">
        <v>251</v>
      </c>
      <c r="P32" s="24">
        <v>1.0</v>
      </c>
      <c r="Q32" s="25"/>
    </row>
    <row r="33" ht="12.0" customHeight="1">
      <c r="A33" s="2" t="s">
        <v>38</v>
      </c>
      <c r="E33" s="11">
        <v>0.5</v>
      </c>
      <c r="F33" s="11">
        <v>5.0</v>
      </c>
      <c r="G33" s="11">
        <f t="shared" si="10"/>
        <v>0.1</v>
      </c>
      <c r="O33" s="33" t="s">
        <v>243</v>
      </c>
      <c r="P33" s="24"/>
      <c r="Q33" s="25"/>
    </row>
    <row r="34" ht="12.0" customHeight="1">
      <c r="A34" s="2" t="s">
        <v>39</v>
      </c>
      <c r="E34" s="11">
        <v>0.5</v>
      </c>
      <c r="F34" s="11">
        <v>5.0</v>
      </c>
      <c r="G34" s="11">
        <f t="shared" si="10"/>
        <v>0.1</v>
      </c>
      <c r="O34" s="33" t="s">
        <v>252</v>
      </c>
      <c r="P34" s="24"/>
      <c r="Q34" s="25"/>
    </row>
    <row r="35" ht="12.0" customHeight="1">
      <c r="A35" s="2" t="s">
        <v>40</v>
      </c>
      <c r="E35" s="11">
        <v>0.5</v>
      </c>
      <c r="F35" s="11">
        <v>5.0</v>
      </c>
      <c r="G35" s="11">
        <f t="shared" si="10"/>
        <v>0.1</v>
      </c>
      <c r="O35" s="33" t="s">
        <v>242</v>
      </c>
      <c r="P35" s="24"/>
      <c r="Q35" s="25"/>
    </row>
    <row r="36" ht="12.0" customHeight="1">
      <c r="A36" s="2" t="s">
        <v>41</v>
      </c>
      <c r="E36" s="11">
        <v>0.5</v>
      </c>
      <c r="F36" s="11">
        <v>5.0</v>
      </c>
      <c r="G36" s="11">
        <f t="shared" si="10"/>
        <v>0.1</v>
      </c>
      <c r="O36" s="33" t="s">
        <v>253</v>
      </c>
      <c r="P36" s="24"/>
      <c r="Q36" s="25"/>
    </row>
    <row r="37" ht="12.0" customHeight="1">
      <c r="A37" s="2" t="s">
        <v>42</v>
      </c>
      <c r="E37" s="20"/>
      <c r="F37" s="11">
        <v>5.0</v>
      </c>
      <c r="G37" s="11">
        <f t="shared" si="10"/>
        <v>0</v>
      </c>
      <c r="I37" s="11">
        <v>1.0</v>
      </c>
      <c r="O37" s="33" t="s">
        <v>254</v>
      </c>
      <c r="P37" s="24"/>
      <c r="Q37" s="25"/>
    </row>
    <row r="38" ht="12.0" customHeight="1">
      <c r="A38" s="2" t="s">
        <v>43</v>
      </c>
      <c r="E38" s="11">
        <v>0.5</v>
      </c>
      <c r="F38" s="11">
        <v>5.0</v>
      </c>
      <c r="G38" s="11">
        <f t="shared" si="10"/>
        <v>0.1</v>
      </c>
      <c r="O38" s="33" t="s">
        <v>255</v>
      </c>
      <c r="P38" s="24"/>
      <c r="Q38" s="25"/>
    </row>
    <row r="39" ht="12.0" customHeight="1">
      <c r="A39" s="2" t="s">
        <v>44</v>
      </c>
      <c r="E39" s="20"/>
      <c r="F39" s="11">
        <v>5.0</v>
      </c>
      <c r="G39" s="11">
        <f t="shared" si="10"/>
        <v>0</v>
      </c>
      <c r="I39" s="11">
        <v>1.0</v>
      </c>
      <c r="O39" s="33" t="s">
        <v>256</v>
      </c>
      <c r="P39" s="24"/>
      <c r="Q39" s="25"/>
    </row>
    <row r="40" ht="12.0" customHeight="1">
      <c r="A40" s="20" t="s">
        <v>45</v>
      </c>
      <c r="O40" s="23" t="s">
        <v>257</v>
      </c>
      <c r="P40" s="24"/>
      <c r="Q40" s="25"/>
    </row>
    <row r="41" ht="12.0" customHeight="1">
      <c r="A41" s="32" t="s">
        <v>46</v>
      </c>
      <c r="E41" s="11">
        <v>1.0</v>
      </c>
      <c r="F41" s="11">
        <v>5.0</v>
      </c>
      <c r="G41" s="11">
        <f t="shared" ref="G41:G42" si="11">E41/F41</f>
        <v>0.2</v>
      </c>
      <c r="O41" s="28" t="s">
        <v>258</v>
      </c>
      <c r="P41" s="24"/>
      <c r="Q41" s="25"/>
    </row>
    <row r="42" ht="12.0" customHeight="1">
      <c r="A42" s="32" t="s">
        <v>47</v>
      </c>
      <c r="E42" s="11">
        <v>1.0</v>
      </c>
      <c r="F42" s="11">
        <v>5.0</v>
      </c>
      <c r="G42" s="11">
        <f t="shared" si="11"/>
        <v>0.2</v>
      </c>
      <c r="O42" s="28" t="s">
        <v>241</v>
      </c>
      <c r="P42" s="24"/>
      <c r="Q42" s="25"/>
    </row>
    <row r="43" ht="12.0" customHeight="1">
      <c r="A43" s="20" t="s">
        <v>48</v>
      </c>
      <c r="O43" s="28" t="s">
        <v>259</v>
      </c>
      <c r="P43" s="24"/>
      <c r="Q43" s="25"/>
    </row>
    <row r="44" ht="12.0" customHeight="1">
      <c r="A44" s="32" t="s">
        <v>49</v>
      </c>
      <c r="E44" s="11">
        <v>1.0</v>
      </c>
      <c r="F44" s="11">
        <v>5.0</v>
      </c>
      <c r="G44" s="11">
        <f t="shared" ref="G44:G46" si="12">E44/F44</f>
        <v>0.2</v>
      </c>
      <c r="O44" s="28" t="s">
        <v>244</v>
      </c>
      <c r="P44" s="24"/>
      <c r="Q44" s="25"/>
    </row>
    <row r="45" ht="12.0" customHeight="1">
      <c r="A45" s="32" t="s">
        <v>50</v>
      </c>
      <c r="E45" s="11">
        <v>1.0</v>
      </c>
      <c r="F45" s="11">
        <v>5.0</v>
      </c>
      <c r="G45" s="11">
        <f t="shared" si="12"/>
        <v>0.2</v>
      </c>
      <c r="O45" s="28" t="s">
        <v>260</v>
      </c>
      <c r="P45" s="24"/>
      <c r="Q45" s="25"/>
    </row>
    <row r="46" ht="12.0" customHeight="1">
      <c r="A46" s="32" t="s">
        <v>51</v>
      </c>
      <c r="E46" s="11">
        <v>1.0</v>
      </c>
      <c r="F46" s="11">
        <v>5.0</v>
      </c>
      <c r="G46" s="11">
        <f t="shared" si="12"/>
        <v>0.2</v>
      </c>
      <c r="O46" s="28" t="s">
        <v>261</v>
      </c>
      <c r="P46" s="24"/>
      <c r="Q46" s="25"/>
    </row>
    <row r="47" ht="12.0" customHeight="1">
      <c r="P47" s="11">
        <f t="shared" ref="P47:Q47" si="13">SUM(P26:P46)</f>
        <v>2</v>
      </c>
      <c r="Q47" s="11">
        <f t="shared" si="13"/>
        <v>4</v>
      </c>
    </row>
    <row r="48" ht="12.0" customHeight="1">
      <c r="E48" s="11" t="s">
        <v>299</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9" width="8.86"/>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31" t="s">
        <v>31</v>
      </c>
      <c r="B2" s="11">
        <f t="shared" ref="B2:B15" si="1">H26</f>
        <v>0.25</v>
      </c>
      <c r="C2" s="11">
        <f t="shared" ref="C2:C8" si="2">1/3</f>
        <v>0.3333333333</v>
      </c>
      <c r="D2" s="11" t="str">
        <f t="shared" ref="D2:D15" si="3">I26</f>
        <v/>
      </c>
      <c r="O2" s="11">
        <v>2.0</v>
      </c>
      <c r="X2" s="11">
        <v>1.0</v>
      </c>
      <c r="Z2" s="11">
        <v>1.0</v>
      </c>
      <c r="AA2" s="11">
        <v>1.0</v>
      </c>
      <c r="AB2" s="11">
        <v>1.0</v>
      </c>
    </row>
    <row r="3" ht="12.0" customHeight="1">
      <c r="A3" s="31" t="s">
        <v>32</v>
      </c>
      <c r="B3" s="11">
        <f t="shared" si="1"/>
        <v>0.25</v>
      </c>
      <c r="C3" s="11">
        <f t="shared" si="2"/>
        <v>0.3333333333</v>
      </c>
      <c r="D3" s="11" t="str">
        <f t="shared" si="3"/>
        <v/>
      </c>
      <c r="O3" s="11">
        <v>2.0</v>
      </c>
      <c r="X3" s="11">
        <v>1.0</v>
      </c>
      <c r="Z3" s="11">
        <v>1.0</v>
      </c>
      <c r="AA3" s="11">
        <v>1.0</v>
      </c>
      <c r="AB3" s="11">
        <v>1.0</v>
      </c>
    </row>
    <row r="4" ht="12.0" customHeight="1">
      <c r="A4" s="31" t="s">
        <v>33</v>
      </c>
      <c r="B4" s="11">
        <f t="shared" si="1"/>
        <v>0.25</v>
      </c>
      <c r="C4" s="11">
        <f t="shared" si="2"/>
        <v>0.3333333333</v>
      </c>
      <c r="D4" s="11" t="str">
        <f t="shared" si="3"/>
        <v/>
      </c>
      <c r="O4" s="11">
        <v>2.0</v>
      </c>
      <c r="X4" s="11">
        <v>1.0</v>
      </c>
      <c r="Z4" s="11">
        <v>1.0</v>
      </c>
      <c r="AA4" s="11">
        <v>1.0</v>
      </c>
      <c r="AB4" s="11">
        <v>1.0</v>
      </c>
    </row>
    <row r="5" ht="12.0" customHeight="1">
      <c r="A5" s="31" t="s">
        <v>34</v>
      </c>
      <c r="B5" s="11">
        <f t="shared" si="1"/>
        <v>0.08333333333</v>
      </c>
      <c r="C5" s="11">
        <f t="shared" si="2"/>
        <v>0.3333333333</v>
      </c>
      <c r="D5" s="11">
        <f t="shared" si="3"/>
        <v>1</v>
      </c>
      <c r="O5" s="11">
        <v>2.0</v>
      </c>
      <c r="X5" s="11">
        <v>1.0</v>
      </c>
      <c r="Z5" s="11">
        <v>1.0</v>
      </c>
      <c r="AB5" s="11">
        <v>1.0</v>
      </c>
    </row>
    <row r="6" ht="12.0" customHeight="1">
      <c r="A6" s="31" t="s">
        <v>35</v>
      </c>
      <c r="B6" s="11">
        <f t="shared" si="1"/>
        <v>0.25</v>
      </c>
      <c r="C6" s="11">
        <f t="shared" si="2"/>
        <v>0.3333333333</v>
      </c>
      <c r="D6" s="11" t="str">
        <f t="shared" si="3"/>
        <v/>
      </c>
      <c r="O6" s="11">
        <v>2.0</v>
      </c>
      <c r="X6" s="11">
        <v>1.0</v>
      </c>
      <c r="Z6" s="11">
        <v>1.0</v>
      </c>
      <c r="AA6" s="11">
        <v>1.0</v>
      </c>
      <c r="AB6" s="11">
        <v>1.0</v>
      </c>
    </row>
    <row r="7" ht="12.0" customHeight="1">
      <c r="A7" s="31" t="s">
        <v>36</v>
      </c>
      <c r="B7" s="11">
        <f t="shared" si="1"/>
        <v>0.1666666667</v>
      </c>
      <c r="C7" s="11">
        <f t="shared" si="2"/>
        <v>0.3333333333</v>
      </c>
      <c r="D7" s="11">
        <f t="shared" si="3"/>
        <v>1</v>
      </c>
      <c r="O7" s="11">
        <v>2.0</v>
      </c>
      <c r="X7" s="11">
        <v>1.0</v>
      </c>
      <c r="Z7" s="11">
        <v>1.0</v>
      </c>
      <c r="AA7" s="11">
        <v>1.0</v>
      </c>
    </row>
    <row r="8" ht="12.0" customHeight="1">
      <c r="A8" s="31" t="s">
        <v>37</v>
      </c>
      <c r="B8" s="11">
        <f t="shared" si="1"/>
        <v>0.25</v>
      </c>
      <c r="C8" s="11">
        <f t="shared" si="2"/>
        <v>0.3333333333</v>
      </c>
      <c r="D8" s="11" t="str">
        <f t="shared" si="3"/>
        <v/>
      </c>
      <c r="O8" s="11">
        <v>2.0</v>
      </c>
      <c r="X8" s="11">
        <v>1.0</v>
      </c>
      <c r="Z8" s="11">
        <v>1.0</v>
      </c>
      <c r="AA8" s="11">
        <v>1.0</v>
      </c>
      <c r="AB8" s="11">
        <v>1.0</v>
      </c>
    </row>
    <row r="9" ht="12.0" customHeight="1">
      <c r="A9" s="2" t="s">
        <v>38</v>
      </c>
      <c r="B9" s="11">
        <f t="shared" si="1"/>
        <v>0.1666666667</v>
      </c>
      <c r="C9" s="11">
        <f t="shared" ref="C9:C15" si="4">1/6</f>
        <v>0.1666666667</v>
      </c>
      <c r="D9" s="11" t="str">
        <f t="shared" si="3"/>
        <v/>
      </c>
      <c r="O9" s="11">
        <v>2.0</v>
      </c>
      <c r="Z9" s="11">
        <v>1.0</v>
      </c>
      <c r="AA9" s="11">
        <v>1.0</v>
      </c>
    </row>
    <row r="10" ht="12.0" customHeight="1">
      <c r="A10" s="2" t="s">
        <v>39</v>
      </c>
      <c r="B10" s="11">
        <f t="shared" si="1"/>
        <v>0.1666666667</v>
      </c>
      <c r="C10" s="11">
        <f t="shared" si="4"/>
        <v>0.1666666667</v>
      </c>
      <c r="D10" s="11" t="str">
        <f t="shared" si="3"/>
        <v/>
      </c>
      <c r="O10" s="11">
        <v>2.0</v>
      </c>
      <c r="Z10" s="11">
        <v>1.0</v>
      </c>
      <c r="AA10" s="11">
        <v>1.0</v>
      </c>
    </row>
    <row r="11" ht="12.0" customHeight="1">
      <c r="A11" s="2" t="s">
        <v>40</v>
      </c>
      <c r="B11" s="11">
        <f t="shared" si="1"/>
        <v>0</v>
      </c>
      <c r="C11" s="11">
        <f t="shared" si="4"/>
        <v>0.1666666667</v>
      </c>
      <c r="D11" s="11">
        <f t="shared" si="3"/>
        <v>1</v>
      </c>
      <c r="O11" s="11">
        <v>2.0</v>
      </c>
      <c r="Z11" s="11">
        <v>1.0</v>
      </c>
    </row>
    <row r="12" ht="12.0" customHeight="1">
      <c r="A12" s="2" t="s">
        <v>41</v>
      </c>
      <c r="B12" s="11">
        <f t="shared" si="1"/>
        <v>0.1666666667</v>
      </c>
      <c r="C12" s="11">
        <f t="shared" si="4"/>
        <v>0.1666666667</v>
      </c>
      <c r="D12" s="11" t="str">
        <f t="shared" si="3"/>
        <v/>
      </c>
      <c r="O12" s="11">
        <v>2.0</v>
      </c>
      <c r="Z12" s="11">
        <v>1.0</v>
      </c>
      <c r="AA12" s="11">
        <v>1.0</v>
      </c>
    </row>
    <row r="13" ht="12.0" customHeight="1">
      <c r="A13" s="2" t="s">
        <v>42</v>
      </c>
      <c r="B13" s="11">
        <f t="shared" si="1"/>
        <v>0.1666666667</v>
      </c>
      <c r="C13" s="11">
        <f t="shared" si="4"/>
        <v>0.1666666667</v>
      </c>
      <c r="D13" s="11" t="str">
        <f t="shared" si="3"/>
        <v/>
      </c>
      <c r="O13" s="11">
        <v>2.0</v>
      </c>
      <c r="Z13" s="11">
        <v>1.0</v>
      </c>
      <c r="AA13" s="11">
        <v>1.0</v>
      </c>
    </row>
    <row r="14" ht="12.0" customHeight="1">
      <c r="A14" s="2" t="s">
        <v>43</v>
      </c>
      <c r="B14" s="11">
        <f t="shared" si="1"/>
        <v>0.1666666667</v>
      </c>
      <c r="C14" s="11">
        <f t="shared" si="4"/>
        <v>0.1666666667</v>
      </c>
      <c r="D14" s="11" t="str">
        <f t="shared" si="3"/>
        <v/>
      </c>
      <c r="O14" s="11">
        <v>2.0</v>
      </c>
      <c r="Z14" s="11">
        <v>1.0</v>
      </c>
      <c r="AA14" s="11">
        <v>1.0</v>
      </c>
    </row>
    <row r="15" ht="12.0" customHeight="1">
      <c r="A15" s="2" t="s">
        <v>44</v>
      </c>
      <c r="B15" s="11">
        <f t="shared" si="1"/>
        <v>0.1666666667</v>
      </c>
      <c r="C15" s="11">
        <f t="shared" si="4"/>
        <v>0.1666666667</v>
      </c>
      <c r="D15" s="11" t="str">
        <f t="shared" si="3"/>
        <v/>
      </c>
      <c r="O15" s="11">
        <v>2.0</v>
      </c>
      <c r="Z15" s="11">
        <v>1.0</v>
      </c>
      <c r="AA15" s="11">
        <v>1.0</v>
      </c>
    </row>
    <row r="16" ht="12.0" customHeight="1">
      <c r="A16" s="20" t="s">
        <v>45</v>
      </c>
    </row>
    <row r="17" ht="12.0" customHeight="1">
      <c r="A17" s="32" t="s">
        <v>46</v>
      </c>
      <c r="B17" s="11">
        <f t="shared" ref="B17:B22" si="5">H41</f>
        <v>0</v>
      </c>
      <c r="C17" s="11">
        <f t="shared" ref="C17:C22" si="6">1/3</f>
        <v>0.3333333333</v>
      </c>
      <c r="D17" s="11" t="str">
        <f t="shared" ref="D17:D22" si="7">I41</f>
        <v/>
      </c>
      <c r="F17" s="11">
        <v>1.0</v>
      </c>
      <c r="G17" s="11">
        <v>1.0</v>
      </c>
      <c r="H17" s="11">
        <v>5.0</v>
      </c>
      <c r="I17" s="11">
        <v>1.0</v>
      </c>
      <c r="O17" s="11">
        <v>2.0</v>
      </c>
      <c r="X17" s="11">
        <v>1.0</v>
      </c>
      <c r="Z17" s="11">
        <v>1.0</v>
      </c>
    </row>
    <row r="18" ht="12.0" customHeight="1">
      <c r="A18" s="32" t="s">
        <v>47</v>
      </c>
      <c r="B18" s="11">
        <f t="shared" si="5"/>
        <v>0</v>
      </c>
      <c r="C18" s="11">
        <f t="shared" si="6"/>
        <v>0.3333333333</v>
      </c>
      <c r="D18" s="11" t="str">
        <f t="shared" si="7"/>
        <v/>
      </c>
      <c r="F18" s="11">
        <v>1.0</v>
      </c>
      <c r="H18" s="11">
        <v>5.0</v>
      </c>
      <c r="I18" s="11">
        <v>1.0</v>
      </c>
      <c r="J18" s="11">
        <v>1.0</v>
      </c>
      <c r="O18" s="11">
        <v>2.0</v>
      </c>
      <c r="X18" s="11">
        <v>1.0</v>
      </c>
      <c r="Z18" s="11">
        <v>1.0</v>
      </c>
    </row>
    <row r="19" ht="12.0" customHeight="1">
      <c r="A19" s="32" t="s">
        <v>48</v>
      </c>
      <c r="B19" s="11">
        <f t="shared" si="5"/>
        <v>0</v>
      </c>
      <c r="C19" s="11">
        <f t="shared" si="6"/>
        <v>0.3333333333</v>
      </c>
      <c r="D19" s="11" t="str">
        <f t="shared" si="7"/>
        <v/>
      </c>
      <c r="F19" s="11">
        <v>0.0</v>
      </c>
      <c r="G19" s="11">
        <v>4.0</v>
      </c>
      <c r="H19" s="11">
        <v>5.0</v>
      </c>
      <c r="I19" s="11">
        <v>1.0</v>
      </c>
      <c r="O19" s="11">
        <v>2.0</v>
      </c>
      <c r="X19" s="11">
        <v>1.0</v>
      </c>
      <c r="Z19" s="11">
        <v>1.0</v>
      </c>
      <c r="AC19" s="1"/>
    </row>
    <row r="20" ht="12.0" customHeight="1">
      <c r="A20" s="32" t="s">
        <v>49</v>
      </c>
      <c r="B20" s="11">
        <f t="shared" si="5"/>
        <v>0</v>
      </c>
      <c r="C20" s="11">
        <f t="shared" si="6"/>
        <v>0.3333333333</v>
      </c>
      <c r="D20" s="11" t="str">
        <f t="shared" si="7"/>
        <v/>
      </c>
      <c r="F20" s="11">
        <v>0.0</v>
      </c>
      <c r="H20" s="11">
        <v>5.0</v>
      </c>
      <c r="I20" s="11">
        <v>0.0</v>
      </c>
      <c r="J20" s="11">
        <v>1.0</v>
      </c>
      <c r="O20" s="11">
        <v>2.0</v>
      </c>
      <c r="P20" s="11">
        <v>1.0</v>
      </c>
      <c r="X20" s="11">
        <v>1.0</v>
      </c>
      <c r="Z20" s="11">
        <v>1.0</v>
      </c>
    </row>
    <row r="21" ht="12.0" customHeight="1">
      <c r="A21" s="32" t="s">
        <v>50</v>
      </c>
      <c r="B21" s="11">
        <f t="shared" si="5"/>
        <v>0</v>
      </c>
      <c r="C21" s="11">
        <f t="shared" si="6"/>
        <v>0.3333333333</v>
      </c>
      <c r="D21" s="11" t="str">
        <f t="shared" si="7"/>
        <v/>
      </c>
      <c r="F21" s="11">
        <v>1.0</v>
      </c>
      <c r="H21" s="11">
        <v>5.0</v>
      </c>
      <c r="I21" s="11">
        <v>1.0</v>
      </c>
      <c r="J21" s="11">
        <v>1.0</v>
      </c>
      <c r="O21" s="11">
        <v>2.0</v>
      </c>
      <c r="X21" s="11">
        <v>1.0</v>
      </c>
      <c r="Z21" s="11">
        <v>1.0</v>
      </c>
    </row>
    <row r="22" ht="12.0" customHeight="1">
      <c r="A22" s="32" t="s">
        <v>51</v>
      </c>
      <c r="B22" s="11">
        <f t="shared" si="5"/>
        <v>0</v>
      </c>
      <c r="C22" s="11">
        <f t="shared" si="6"/>
        <v>0.3333333333</v>
      </c>
      <c r="D22" s="11" t="str">
        <f t="shared" si="7"/>
        <v/>
      </c>
      <c r="F22" s="11">
        <v>1.0</v>
      </c>
      <c r="H22" s="11">
        <v>5.0</v>
      </c>
      <c r="I22" s="11">
        <v>1.0</v>
      </c>
      <c r="J22" s="11">
        <v>1.0</v>
      </c>
      <c r="O22" s="11">
        <v>2.0</v>
      </c>
      <c r="X22" s="11">
        <v>1.0</v>
      </c>
      <c r="Z22" s="11">
        <v>1.0</v>
      </c>
    </row>
    <row r="23" ht="12.0" customHeight="1">
      <c r="F23" s="11" t="s">
        <v>300</v>
      </c>
    </row>
    <row r="24" ht="12.0" customHeight="1">
      <c r="B24" s="11" t="s">
        <v>301</v>
      </c>
      <c r="E24" s="11" t="s">
        <v>233</v>
      </c>
      <c r="P24" s="11" t="s">
        <v>302</v>
      </c>
    </row>
    <row r="25" ht="12.0" customHeight="1">
      <c r="B25" s="11" t="s">
        <v>236</v>
      </c>
      <c r="C25" s="11" t="s">
        <v>237</v>
      </c>
      <c r="D25" s="11" t="s">
        <v>238</v>
      </c>
      <c r="E25" s="11" t="s">
        <v>236</v>
      </c>
      <c r="F25" s="11" t="s">
        <v>237</v>
      </c>
      <c r="G25" s="11" t="s">
        <v>238</v>
      </c>
      <c r="H25" s="11" t="s">
        <v>239</v>
      </c>
      <c r="I25" s="11" t="s">
        <v>240</v>
      </c>
      <c r="P25" s="28" t="s">
        <v>258</v>
      </c>
      <c r="Q25" s="28" t="s">
        <v>259</v>
      </c>
    </row>
    <row r="26" ht="12.0" customHeight="1">
      <c r="A26" s="31" t="s">
        <v>31</v>
      </c>
      <c r="B26" s="11">
        <v>0.5</v>
      </c>
      <c r="C26" s="11">
        <v>6.0</v>
      </c>
      <c r="D26" s="11">
        <f t="shared" ref="D26:D39" si="8">B26/C26</f>
        <v>0.08333333333</v>
      </c>
      <c r="E26" s="11">
        <v>1.0</v>
      </c>
      <c r="F26" s="11">
        <v>6.0</v>
      </c>
      <c r="G26" s="11">
        <f t="shared" ref="G26:G32" si="9">E26/F26</f>
        <v>0.1666666667</v>
      </c>
      <c r="H26" s="11">
        <f t="shared" ref="H26:H39" si="10">D26+G26</f>
        <v>0.25</v>
      </c>
      <c r="O26" s="29" t="s">
        <v>245</v>
      </c>
      <c r="P26" s="24"/>
      <c r="Q26" s="25"/>
    </row>
    <row r="27" ht="12.0" customHeight="1">
      <c r="A27" s="31" t="s">
        <v>32</v>
      </c>
      <c r="B27" s="11">
        <v>0.5</v>
      </c>
      <c r="C27" s="11">
        <v>6.0</v>
      </c>
      <c r="D27" s="11">
        <f t="shared" si="8"/>
        <v>0.08333333333</v>
      </c>
      <c r="E27" s="11">
        <v>1.0</v>
      </c>
      <c r="F27" s="11">
        <v>6.0</v>
      </c>
      <c r="G27" s="11">
        <f t="shared" si="9"/>
        <v>0.1666666667</v>
      </c>
      <c r="H27" s="11">
        <f t="shared" si="10"/>
        <v>0.25</v>
      </c>
      <c r="O27" s="29" t="s">
        <v>246</v>
      </c>
      <c r="P27" s="24"/>
      <c r="Q27" s="25"/>
    </row>
    <row r="28" ht="12.0" customHeight="1">
      <c r="A28" s="31" t="s">
        <v>33</v>
      </c>
      <c r="B28" s="11">
        <v>0.5</v>
      </c>
      <c r="C28" s="11">
        <v>6.0</v>
      </c>
      <c r="D28" s="11">
        <f t="shared" si="8"/>
        <v>0.08333333333</v>
      </c>
      <c r="E28" s="11">
        <v>1.0</v>
      </c>
      <c r="F28" s="11">
        <v>6.0</v>
      </c>
      <c r="G28" s="11">
        <f t="shared" si="9"/>
        <v>0.1666666667</v>
      </c>
      <c r="H28" s="11">
        <f t="shared" si="10"/>
        <v>0.25</v>
      </c>
      <c r="O28" s="29" t="s">
        <v>247</v>
      </c>
      <c r="P28" s="24"/>
      <c r="Q28" s="25"/>
    </row>
    <row r="29" ht="12.0" customHeight="1">
      <c r="A29" s="31" t="s">
        <v>34</v>
      </c>
      <c r="B29" s="11">
        <v>0.5</v>
      </c>
      <c r="C29" s="11">
        <v>6.0</v>
      </c>
      <c r="D29" s="11">
        <f t="shared" si="8"/>
        <v>0.08333333333</v>
      </c>
      <c r="E29" s="20"/>
      <c r="F29" s="11">
        <v>6.0</v>
      </c>
      <c r="G29" s="11">
        <f t="shared" si="9"/>
        <v>0</v>
      </c>
      <c r="H29" s="11">
        <f t="shared" si="10"/>
        <v>0.08333333333</v>
      </c>
      <c r="I29" s="11">
        <v>1.0</v>
      </c>
      <c r="O29" s="29" t="s">
        <v>248</v>
      </c>
      <c r="P29" s="24"/>
      <c r="Q29" s="25"/>
    </row>
    <row r="30" ht="12.0" customHeight="1">
      <c r="A30" s="31" t="s">
        <v>35</v>
      </c>
      <c r="B30" s="11">
        <v>0.5</v>
      </c>
      <c r="C30" s="11">
        <v>6.0</v>
      </c>
      <c r="D30" s="11">
        <f t="shared" si="8"/>
        <v>0.08333333333</v>
      </c>
      <c r="E30" s="11">
        <v>1.0</v>
      </c>
      <c r="F30" s="11">
        <v>6.0</v>
      </c>
      <c r="G30" s="11">
        <f t="shared" si="9"/>
        <v>0.1666666667</v>
      </c>
      <c r="H30" s="11">
        <f t="shared" si="10"/>
        <v>0.25</v>
      </c>
      <c r="O30" s="29" t="s">
        <v>249</v>
      </c>
      <c r="P30" s="24"/>
      <c r="Q30" s="25"/>
    </row>
    <row r="31" ht="12.0" customHeight="1">
      <c r="A31" s="31" t="s">
        <v>36</v>
      </c>
      <c r="B31" s="20"/>
      <c r="C31" s="11">
        <v>6.0</v>
      </c>
      <c r="D31" s="11">
        <f t="shared" si="8"/>
        <v>0</v>
      </c>
      <c r="E31" s="11">
        <v>1.0</v>
      </c>
      <c r="F31" s="11">
        <v>6.0</v>
      </c>
      <c r="G31" s="11">
        <f t="shared" si="9"/>
        <v>0.1666666667</v>
      </c>
      <c r="H31" s="11">
        <f t="shared" si="10"/>
        <v>0.1666666667</v>
      </c>
      <c r="I31" s="11">
        <v>1.0</v>
      </c>
      <c r="O31" s="29" t="s">
        <v>250</v>
      </c>
      <c r="P31" s="24"/>
      <c r="Q31" s="25"/>
    </row>
    <row r="32" ht="12.0" customHeight="1">
      <c r="A32" s="31" t="s">
        <v>37</v>
      </c>
      <c r="B32" s="11">
        <v>0.5</v>
      </c>
      <c r="C32" s="11">
        <v>6.0</v>
      </c>
      <c r="D32" s="11">
        <f t="shared" si="8"/>
        <v>0.08333333333</v>
      </c>
      <c r="E32" s="11">
        <v>1.0</v>
      </c>
      <c r="F32" s="11">
        <v>6.0</v>
      </c>
      <c r="G32" s="11">
        <f t="shared" si="9"/>
        <v>0.1666666667</v>
      </c>
      <c r="H32" s="11">
        <f t="shared" si="10"/>
        <v>0.25</v>
      </c>
      <c r="O32" s="29" t="s">
        <v>251</v>
      </c>
      <c r="P32" s="24"/>
      <c r="Q32" s="25"/>
    </row>
    <row r="33" ht="12.0" customHeight="1">
      <c r="A33" s="2" t="s">
        <v>38</v>
      </c>
      <c r="B33" s="11">
        <v>1.0</v>
      </c>
      <c r="C33" s="11">
        <v>6.0</v>
      </c>
      <c r="D33" s="11">
        <f t="shared" si="8"/>
        <v>0.1666666667</v>
      </c>
      <c r="E33" s="20"/>
      <c r="F33" s="20"/>
      <c r="G33" s="20"/>
      <c r="H33" s="11">
        <f t="shared" si="10"/>
        <v>0.1666666667</v>
      </c>
      <c r="O33" s="33" t="s">
        <v>243</v>
      </c>
      <c r="P33" s="24"/>
      <c r="Q33" s="25"/>
    </row>
    <row r="34" ht="12.0" customHeight="1">
      <c r="A34" s="2" t="s">
        <v>39</v>
      </c>
      <c r="B34" s="11">
        <v>1.0</v>
      </c>
      <c r="C34" s="11">
        <v>6.0</v>
      </c>
      <c r="D34" s="11">
        <f t="shared" si="8"/>
        <v>0.1666666667</v>
      </c>
      <c r="E34" s="20"/>
      <c r="F34" s="20"/>
      <c r="G34" s="20"/>
      <c r="H34" s="11">
        <f t="shared" si="10"/>
        <v>0.1666666667</v>
      </c>
      <c r="O34" s="33" t="s">
        <v>252</v>
      </c>
      <c r="P34" s="24"/>
      <c r="Q34" s="25"/>
    </row>
    <row r="35" ht="12.0" customHeight="1">
      <c r="A35" s="2" t="s">
        <v>40</v>
      </c>
      <c r="B35" s="20"/>
      <c r="C35" s="11">
        <v>6.0</v>
      </c>
      <c r="D35" s="11">
        <f t="shared" si="8"/>
        <v>0</v>
      </c>
      <c r="E35" s="20"/>
      <c r="F35" s="20"/>
      <c r="G35" s="20"/>
      <c r="H35" s="11">
        <f t="shared" si="10"/>
        <v>0</v>
      </c>
      <c r="I35" s="11">
        <v>1.0</v>
      </c>
      <c r="O35" s="33" t="s">
        <v>242</v>
      </c>
      <c r="P35" s="24"/>
      <c r="Q35" s="25"/>
    </row>
    <row r="36" ht="12.0" customHeight="1">
      <c r="A36" s="2" t="s">
        <v>41</v>
      </c>
      <c r="B36" s="11">
        <v>1.0</v>
      </c>
      <c r="C36" s="11">
        <v>6.0</v>
      </c>
      <c r="D36" s="11">
        <f t="shared" si="8"/>
        <v>0.1666666667</v>
      </c>
      <c r="E36" s="20"/>
      <c r="F36" s="20"/>
      <c r="G36" s="20"/>
      <c r="H36" s="11">
        <f t="shared" si="10"/>
        <v>0.1666666667</v>
      </c>
      <c r="O36" s="33" t="s">
        <v>253</v>
      </c>
      <c r="P36" s="24"/>
      <c r="Q36" s="25"/>
    </row>
    <row r="37" ht="12.0" customHeight="1">
      <c r="A37" s="2" t="s">
        <v>42</v>
      </c>
      <c r="B37" s="11">
        <v>1.0</v>
      </c>
      <c r="C37" s="11">
        <v>6.0</v>
      </c>
      <c r="D37" s="11">
        <f t="shared" si="8"/>
        <v>0.1666666667</v>
      </c>
      <c r="E37" s="20"/>
      <c r="F37" s="20"/>
      <c r="G37" s="20"/>
      <c r="H37" s="11">
        <f t="shared" si="10"/>
        <v>0.1666666667</v>
      </c>
      <c r="O37" s="33" t="s">
        <v>254</v>
      </c>
      <c r="P37" s="24"/>
      <c r="Q37" s="25"/>
    </row>
    <row r="38" ht="12.0" customHeight="1">
      <c r="A38" s="2" t="s">
        <v>43</v>
      </c>
      <c r="B38" s="11">
        <v>1.0</v>
      </c>
      <c r="C38" s="11">
        <v>6.0</v>
      </c>
      <c r="D38" s="11">
        <f t="shared" si="8"/>
        <v>0.1666666667</v>
      </c>
      <c r="E38" s="20"/>
      <c r="F38" s="20"/>
      <c r="G38" s="20"/>
      <c r="H38" s="11">
        <f t="shared" si="10"/>
        <v>0.1666666667</v>
      </c>
      <c r="O38" s="33" t="s">
        <v>255</v>
      </c>
      <c r="P38" s="24"/>
      <c r="Q38" s="25"/>
    </row>
    <row r="39" ht="12.0" customHeight="1">
      <c r="A39" s="2" t="s">
        <v>44</v>
      </c>
      <c r="B39" s="11">
        <v>1.0</v>
      </c>
      <c r="C39" s="11">
        <v>6.0</v>
      </c>
      <c r="D39" s="11">
        <f t="shared" si="8"/>
        <v>0.1666666667</v>
      </c>
      <c r="E39" s="20"/>
      <c r="F39" s="20"/>
      <c r="G39" s="20"/>
      <c r="H39" s="11">
        <f t="shared" si="10"/>
        <v>0.1666666667</v>
      </c>
      <c r="O39" s="33" t="s">
        <v>256</v>
      </c>
      <c r="P39" s="24"/>
      <c r="Q39" s="25"/>
    </row>
    <row r="40" ht="12.0" customHeight="1">
      <c r="A40" s="20" t="s">
        <v>45</v>
      </c>
      <c r="O40" s="23" t="s">
        <v>257</v>
      </c>
      <c r="P40" s="24"/>
      <c r="Q40" s="25"/>
    </row>
    <row r="41" ht="12.0" customHeight="1">
      <c r="A41" s="32" t="s">
        <v>46</v>
      </c>
      <c r="B41" s="11">
        <v>0.0</v>
      </c>
      <c r="C41" s="11">
        <v>6.0</v>
      </c>
      <c r="D41" s="11">
        <f t="shared" ref="D41:D46" si="11">B41/C41</f>
        <v>0</v>
      </c>
      <c r="E41" s="11">
        <v>0.0</v>
      </c>
      <c r="F41" s="11">
        <v>6.0</v>
      </c>
      <c r="G41" s="11">
        <f t="shared" ref="G41:G46" si="12">E41/F41</f>
        <v>0</v>
      </c>
      <c r="H41" s="11">
        <f t="shared" ref="H41:H46" si="13">D41+G41</f>
        <v>0</v>
      </c>
      <c r="O41" s="28" t="s">
        <v>258</v>
      </c>
      <c r="P41" s="24"/>
      <c r="Q41" s="25">
        <v>1.0</v>
      </c>
    </row>
    <row r="42" ht="12.0" customHeight="1">
      <c r="A42" s="32" t="s">
        <v>47</v>
      </c>
      <c r="B42" s="11">
        <v>0.0</v>
      </c>
      <c r="C42" s="11">
        <v>6.0</v>
      </c>
      <c r="D42" s="11">
        <f t="shared" si="11"/>
        <v>0</v>
      </c>
      <c r="E42" s="11">
        <v>0.0</v>
      </c>
      <c r="F42" s="11">
        <v>6.0</v>
      </c>
      <c r="G42" s="11">
        <f t="shared" si="12"/>
        <v>0</v>
      </c>
      <c r="H42" s="11">
        <f t="shared" si="13"/>
        <v>0</v>
      </c>
      <c r="O42" s="28" t="s">
        <v>241</v>
      </c>
      <c r="P42" s="24"/>
      <c r="Q42" s="25">
        <v>1.0</v>
      </c>
    </row>
    <row r="43" ht="12.0" customHeight="1">
      <c r="A43" s="32" t="s">
        <v>48</v>
      </c>
      <c r="B43" s="11">
        <v>0.0</v>
      </c>
      <c r="C43" s="11">
        <v>6.0</v>
      </c>
      <c r="D43" s="11">
        <f t="shared" si="11"/>
        <v>0</v>
      </c>
      <c r="E43" s="11">
        <v>0.0</v>
      </c>
      <c r="F43" s="11">
        <v>6.0</v>
      </c>
      <c r="G43" s="11">
        <f t="shared" si="12"/>
        <v>0</v>
      </c>
      <c r="H43" s="11">
        <f t="shared" si="13"/>
        <v>0</v>
      </c>
      <c r="O43" s="28" t="s">
        <v>259</v>
      </c>
      <c r="P43" s="24">
        <v>1.0</v>
      </c>
      <c r="Q43" s="25"/>
    </row>
    <row r="44" ht="12.0" customHeight="1">
      <c r="A44" s="32" t="s">
        <v>49</v>
      </c>
      <c r="B44" s="11">
        <v>0.0</v>
      </c>
      <c r="C44" s="11">
        <v>6.0</v>
      </c>
      <c r="D44" s="11">
        <f t="shared" si="11"/>
        <v>0</v>
      </c>
      <c r="E44" s="11">
        <v>0.0</v>
      </c>
      <c r="F44" s="11">
        <v>6.0</v>
      </c>
      <c r="G44" s="11">
        <f t="shared" si="12"/>
        <v>0</v>
      </c>
      <c r="H44" s="11">
        <f t="shared" si="13"/>
        <v>0</v>
      </c>
      <c r="O44" s="28" t="s">
        <v>244</v>
      </c>
      <c r="P44" s="26"/>
      <c r="Q44" s="23"/>
      <c r="S44" s="11" t="s">
        <v>303</v>
      </c>
    </row>
    <row r="45" ht="12.0" customHeight="1">
      <c r="A45" s="32" t="s">
        <v>50</v>
      </c>
      <c r="B45" s="11">
        <v>0.0</v>
      </c>
      <c r="C45" s="11">
        <v>6.0</v>
      </c>
      <c r="D45" s="11">
        <f t="shared" si="11"/>
        <v>0</v>
      </c>
      <c r="E45" s="11">
        <v>0.0</v>
      </c>
      <c r="F45" s="11">
        <v>6.0</v>
      </c>
      <c r="G45" s="11">
        <f t="shared" si="12"/>
        <v>0</v>
      </c>
      <c r="H45" s="11">
        <f t="shared" si="13"/>
        <v>0</v>
      </c>
      <c r="O45" s="28" t="s">
        <v>260</v>
      </c>
      <c r="P45" s="24"/>
      <c r="Q45" s="25">
        <v>1.0</v>
      </c>
    </row>
    <row r="46" ht="12.0" customHeight="1">
      <c r="A46" s="32" t="s">
        <v>51</v>
      </c>
      <c r="B46" s="11">
        <v>0.0</v>
      </c>
      <c r="C46" s="11">
        <v>6.0</v>
      </c>
      <c r="D46" s="11">
        <f t="shared" si="11"/>
        <v>0</v>
      </c>
      <c r="E46" s="11">
        <v>0.0</v>
      </c>
      <c r="F46" s="11">
        <v>6.0</v>
      </c>
      <c r="G46" s="11">
        <f t="shared" si="12"/>
        <v>0</v>
      </c>
      <c r="H46" s="11">
        <f t="shared" si="13"/>
        <v>0</v>
      </c>
      <c r="O46" s="28" t="s">
        <v>261</v>
      </c>
      <c r="P46" s="24"/>
      <c r="Q46" s="25">
        <v>1.0</v>
      </c>
    </row>
    <row r="47" ht="12.0" customHeight="1">
      <c r="P47" s="11">
        <f t="shared" ref="P47:Q47" si="14">SUM(P26:P46)</f>
        <v>1</v>
      </c>
      <c r="Q47" s="11">
        <f t="shared" si="14"/>
        <v>4</v>
      </c>
    </row>
    <row r="48" ht="12.0" customHeight="1">
      <c r="B48" s="11" t="s">
        <v>304</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31" t="s">
        <v>31</v>
      </c>
      <c r="B2" s="11">
        <f t="shared" ref="B2:B22" si="1">G26</f>
        <v>0.1428571429</v>
      </c>
      <c r="C2" s="11">
        <f t="shared" ref="C2:C22" si="2">1/7</f>
        <v>0.1428571429</v>
      </c>
      <c r="O2" s="11">
        <v>3.0</v>
      </c>
      <c r="P2" s="11">
        <v>1.0</v>
      </c>
      <c r="Z2" s="11">
        <v>1.0</v>
      </c>
      <c r="AA2" s="11">
        <v>1.0</v>
      </c>
    </row>
    <row r="3" ht="12.0" customHeight="1">
      <c r="A3" s="31" t="s">
        <v>32</v>
      </c>
      <c r="B3" s="11">
        <f t="shared" si="1"/>
        <v>0.1428571429</v>
      </c>
      <c r="C3" s="11">
        <f t="shared" si="2"/>
        <v>0.1428571429</v>
      </c>
      <c r="O3" s="11">
        <v>3.0</v>
      </c>
      <c r="Z3" s="11">
        <v>1.0</v>
      </c>
      <c r="AA3" s="11">
        <v>1.0</v>
      </c>
    </row>
    <row r="4" ht="12.0" customHeight="1">
      <c r="A4" s="31" t="s">
        <v>33</v>
      </c>
      <c r="B4" s="11">
        <f t="shared" si="1"/>
        <v>0.1428571429</v>
      </c>
      <c r="C4" s="11">
        <f t="shared" si="2"/>
        <v>0.1428571429</v>
      </c>
      <c r="O4" s="11">
        <v>3.0</v>
      </c>
      <c r="Z4" s="11">
        <v>1.0</v>
      </c>
      <c r="AA4" s="11">
        <v>1.0</v>
      </c>
    </row>
    <row r="5" ht="12.0" customHeight="1">
      <c r="A5" s="31" t="s">
        <v>34</v>
      </c>
      <c r="B5" s="11">
        <f t="shared" si="1"/>
        <v>0.1428571429</v>
      </c>
      <c r="C5" s="11">
        <f t="shared" si="2"/>
        <v>0.1428571429</v>
      </c>
      <c r="O5" s="11">
        <v>3.0</v>
      </c>
      <c r="Z5" s="11">
        <v>1.0</v>
      </c>
      <c r="AA5" s="11">
        <v>1.0</v>
      </c>
    </row>
    <row r="6" ht="12.0" customHeight="1">
      <c r="A6" s="31" t="s">
        <v>35</v>
      </c>
      <c r="B6" s="11">
        <f t="shared" si="1"/>
        <v>0.1428571429</v>
      </c>
      <c r="C6" s="11">
        <f t="shared" si="2"/>
        <v>0.1428571429</v>
      </c>
      <c r="O6" s="11">
        <v>3.0</v>
      </c>
      <c r="Z6" s="11">
        <v>1.0</v>
      </c>
      <c r="AA6" s="11">
        <v>1.0</v>
      </c>
    </row>
    <row r="7" ht="12.0" customHeight="1">
      <c r="A7" s="31" t="s">
        <v>36</v>
      </c>
      <c r="B7" s="11">
        <f t="shared" si="1"/>
        <v>0.1428571429</v>
      </c>
      <c r="C7" s="11">
        <f t="shared" si="2"/>
        <v>0.1428571429</v>
      </c>
      <c r="O7" s="11">
        <v>3.0</v>
      </c>
      <c r="Z7" s="11">
        <v>1.0</v>
      </c>
      <c r="AA7" s="11">
        <v>1.0</v>
      </c>
    </row>
    <row r="8" ht="12.0" customHeight="1">
      <c r="A8" s="31" t="s">
        <v>37</v>
      </c>
      <c r="B8" s="11">
        <f t="shared" si="1"/>
        <v>0.1428571429</v>
      </c>
      <c r="C8" s="11">
        <f t="shared" si="2"/>
        <v>0.1428571429</v>
      </c>
      <c r="O8" s="11">
        <v>3.0</v>
      </c>
      <c r="Z8" s="11">
        <v>1.0</v>
      </c>
      <c r="AA8" s="11">
        <v>1.0</v>
      </c>
    </row>
    <row r="9" ht="12.0" customHeight="1">
      <c r="A9" s="2" t="s">
        <v>38</v>
      </c>
      <c r="B9" s="11">
        <f t="shared" si="1"/>
        <v>0.07142857143</v>
      </c>
      <c r="C9" s="11">
        <f t="shared" si="2"/>
        <v>0.1428571429</v>
      </c>
      <c r="O9" s="11">
        <v>3.0</v>
      </c>
      <c r="Z9" s="11">
        <v>1.0</v>
      </c>
      <c r="AC9" s="11">
        <v>1.0</v>
      </c>
    </row>
    <row r="10" ht="12.0" customHeight="1">
      <c r="A10" s="2" t="s">
        <v>39</v>
      </c>
      <c r="B10" s="11">
        <f t="shared" si="1"/>
        <v>0.07142857143</v>
      </c>
      <c r="C10" s="11">
        <f t="shared" si="2"/>
        <v>0.1428571429</v>
      </c>
      <c r="O10" s="11">
        <v>3.0</v>
      </c>
      <c r="Z10" s="11">
        <v>1.0</v>
      </c>
      <c r="AC10" s="11">
        <v>1.0</v>
      </c>
    </row>
    <row r="11" ht="12.0" customHeight="1">
      <c r="A11" s="2" t="s">
        <v>40</v>
      </c>
      <c r="B11" s="11">
        <f t="shared" si="1"/>
        <v>0.07142857143</v>
      </c>
      <c r="C11" s="11">
        <f t="shared" si="2"/>
        <v>0.1428571429</v>
      </c>
      <c r="O11" s="11">
        <v>3.0</v>
      </c>
      <c r="Z11" s="11">
        <v>1.0</v>
      </c>
      <c r="AC11" s="11">
        <v>1.0</v>
      </c>
    </row>
    <row r="12" ht="12.0" customHeight="1">
      <c r="A12" s="2" t="s">
        <v>41</v>
      </c>
      <c r="B12" s="11">
        <f t="shared" si="1"/>
        <v>0.07142857143</v>
      </c>
      <c r="C12" s="11">
        <f t="shared" si="2"/>
        <v>0.1428571429</v>
      </c>
      <c r="O12" s="11">
        <v>3.0</v>
      </c>
      <c r="Z12" s="11">
        <v>1.0</v>
      </c>
      <c r="AC12" s="11">
        <v>1.0</v>
      </c>
    </row>
    <row r="13" ht="12.0" customHeight="1">
      <c r="A13" s="2" t="s">
        <v>42</v>
      </c>
      <c r="B13" s="11">
        <f t="shared" si="1"/>
        <v>0.07142857143</v>
      </c>
      <c r="C13" s="11">
        <f t="shared" si="2"/>
        <v>0.1428571429</v>
      </c>
      <c r="O13" s="11">
        <v>3.0</v>
      </c>
      <c r="Z13" s="11">
        <v>1.0</v>
      </c>
      <c r="AC13" s="11">
        <v>1.0</v>
      </c>
    </row>
    <row r="14" ht="12.0" customHeight="1">
      <c r="A14" s="2" t="s">
        <v>43</v>
      </c>
      <c r="B14" s="11">
        <f t="shared" si="1"/>
        <v>0.07142857143</v>
      </c>
      <c r="C14" s="11">
        <f t="shared" si="2"/>
        <v>0.1428571429</v>
      </c>
      <c r="O14" s="11">
        <v>3.0</v>
      </c>
      <c r="P14" s="11">
        <v>1.0</v>
      </c>
      <c r="Z14" s="11">
        <v>1.0</v>
      </c>
      <c r="AC14" s="11">
        <v>1.0</v>
      </c>
    </row>
    <row r="15" ht="12.0" customHeight="1">
      <c r="A15" s="2" t="s">
        <v>44</v>
      </c>
      <c r="B15" s="11">
        <f t="shared" si="1"/>
        <v>0.07142857143</v>
      </c>
      <c r="C15" s="11">
        <f t="shared" si="2"/>
        <v>0.1428571429</v>
      </c>
      <c r="O15" s="11">
        <v>3.0</v>
      </c>
      <c r="Z15" s="11">
        <v>1.0</v>
      </c>
      <c r="AC15" s="11">
        <v>1.0</v>
      </c>
    </row>
    <row r="16" ht="12.0" customHeight="1">
      <c r="A16" s="32" t="s">
        <v>45</v>
      </c>
      <c r="B16" s="11">
        <f t="shared" si="1"/>
        <v>0</v>
      </c>
      <c r="C16" s="11">
        <f t="shared" si="2"/>
        <v>0.1428571429</v>
      </c>
      <c r="F16" s="11">
        <v>0.0</v>
      </c>
      <c r="G16" s="11">
        <v>5.0</v>
      </c>
      <c r="H16" s="11">
        <v>7.0</v>
      </c>
      <c r="I16" s="11">
        <v>1.0</v>
      </c>
      <c r="O16" s="11">
        <v>3.0</v>
      </c>
      <c r="Z16" s="11">
        <v>1.0</v>
      </c>
    </row>
    <row r="17" ht="12.0" customHeight="1">
      <c r="A17" s="32" t="s">
        <v>46</v>
      </c>
      <c r="B17" s="11">
        <f t="shared" si="1"/>
        <v>0</v>
      </c>
      <c r="C17" s="11">
        <f t="shared" si="2"/>
        <v>0.1428571429</v>
      </c>
      <c r="F17" s="11">
        <v>1.0</v>
      </c>
      <c r="H17" s="11">
        <v>7.0</v>
      </c>
      <c r="I17" s="11">
        <v>1.0</v>
      </c>
      <c r="J17" s="11">
        <v>1.0</v>
      </c>
      <c r="O17" s="11">
        <v>3.0</v>
      </c>
      <c r="Z17" s="11">
        <v>1.0</v>
      </c>
    </row>
    <row r="18" ht="12.0" customHeight="1">
      <c r="A18" s="32" t="s">
        <v>47</v>
      </c>
      <c r="B18" s="11">
        <f t="shared" si="1"/>
        <v>0</v>
      </c>
      <c r="C18" s="11">
        <f t="shared" si="2"/>
        <v>0.1428571429</v>
      </c>
      <c r="F18" s="11">
        <v>1.0</v>
      </c>
      <c r="H18" s="11">
        <v>7.0</v>
      </c>
      <c r="I18" s="11">
        <v>1.0</v>
      </c>
      <c r="J18" s="11">
        <v>1.0</v>
      </c>
      <c r="O18" s="11">
        <v>3.0</v>
      </c>
      <c r="Z18" s="11">
        <v>1.0</v>
      </c>
    </row>
    <row r="19" ht="12.0" customHeight="1">
      <c r="A19" s="32" t="s">
        <v>48</v>
      </c>
      <c r="B19" s="11">
        <f t="shared" si="1"/>
        <v>0</v>
      </c>
      <c r="C19" s="11">
        <f t="shared" si="2"/>
        <v>0.1428571429</v>
      </c>
      <c r="F19" s="11">
        <v>0.0</v>
      </c>
      <c r="H19" s="11">
        <v>7.0</v>
      </c>
      <c r="I19" s="11">
        <v>1.0</v>
      </c>
      <c r="J19" s="11">
        <v>1.0</v>
      </c>
      <c r="O19" s="11">
        <v>3.0</v>
      </c>
      <c r="P19" s="11">
        <v>1.0</v>
      </c>
      <c r="Z19" s="11">
        <v>1.0</v>
      </c>
      <c r="AC19" s="1"/>
    </row>
    <row r="20" ht="12.0" customHeight="1">
      <c r="A20" s="32" t="s">
        <v>49</v>
      </c>
      <c r="B20" s="11">
        <f t="shared" si="1"/>
        <v>0</v>
      </c>
      <c r="C20" s="11">
        <f t="shared" si="2"/>
        <v>0.1428571429</v>
      </c>
      <c r="F20" s="11">
        <v>1.0</v>
      </c>
      <c r="H20" s="11">
        <v>7.0</v>
      </c>
      <c r="I20" s="11">
        <v>1.0</v>
      </c>
      <c r="J20" s="11">
        <v>1.0</v>
      </c>
      <c r="O20" s="11">
        <v>3.0</v>
      </c>
      <c r="Z20" s="11">
        <v>1.0</v>
      </c>
    </row>
    <row r="21" ht="12.0" customHeight="1">
      <c r="A21" s="32" t="s">
        <v>50</v>
      </c>
      <c r="B21" s="11">
        <f t="shared" si="1"/>
        <v>0</v>
      </c>
      <c r="C21" s="11">
        <f t="shared" si="2"/>
        <v>0.1428571429</v>
      </c>
      <c r="F21" s="11">
        <v>1.0</v>
      </c>
      <c r="G21" s="11">
        <v>2.0</v>
      </c>
      <c r="H21" s="11">
        <v>7.0</v>
      </c>
      <c r="I21" s="11">
        <v>1.0</v>
      </c>
      <c r="O21" s="11">
        <v>3.0</v>
      </c>
      <c r="Z21" s="11">
        <v>1.0</v>
      </c>
    </row>
    <row r="22" ht="12.0" customHeight="1">
      <c r="A22" s="32" t="s">
        <v>51</v>
      </c>
      <c r="B22" s="11">
        <f t="shared" si="1"/>
        <v>0</v>
      </c>
      <c r="C22" s="11">
        <f t="shared" si="2"/>
        <v>0.1428571429</v>
      </c>
      <c r="F22" s="11">
        <v>1.0</v>
      </c>
      <c r="H22" s="11">
        <v>7.0</v>
      </c>
      <c r="I22" s="11">
        <v>1.0</v>
      </c>
      <c r="J22" s="11">
        <v>1.0</v>
      </c>
      <c r="O22" s="11">
        <v>3.0</v>
      </c>
      <c r="Z22" s="11">
        <v>1.0</v>
      </c>
    </row>
    <row r="23" ht="12.0" customHeight="1"/>
    <row r="24" ht="12.0" customHeight="1">
      <c r="B24" s="11" t="s">
        <v>263</v>
      </c>
      <c r="E24" s="11" t="s">
        <v>233</v>
      </c>
      <c r="P24" s="11" t="s">
        <v>305</v>
      </c>
    </row>
    <row r="25" ht="12.0" customHeight="1">
      <c r="B25" s="11" t="s">
        <v>236</v>
      </c>
      <c r="C25" s="11" t="s">
        <v>237</v>
      </c>
      <c r="D25" s="11" t="s">
        <v>238</v>
      </c>
      <c r="E25" s="11" t="s">
        <v>236</v>
      </c>
      <c r="F25" s="11" t="s">
        <v>237</v>
      </c>
      <c r="G25" s="11" t="s">
        <v>238</v>
      </c>
      <c r="H25" s="11" t="s">
        <v>239</v>
      </c>
      <c r="I25" s="11" t="s">
        <v>240</v>
      </c>
      <c r="P25" s="28" t="s">
        <v>260</v>
      </c>
      <c r="Q25" s="28" t="s">
        <v>257</v>
      </c>
    </row>
    <row r="26" ht="12.0" customHeight="1">
      <c r="A26" s="31" t="s">
        <v>31</v>
      </c>
      <c r="E26" s="11">
        <v>1.0</v>
      </c>
      <c r="F26" s="11">
        <v>7.0</v>
      </c>
      <c r="G26" s="11">
        <f t="shared" ref="G26:G46" si="3">E26/F26</f>
        <v>0.1428571429</v>
      </c>
      <c r="O26" s="29" t="s">
        <v>245</v>
      </c>
      <c r="P26" s="24"/>
      <c r="Q26" s="25"/>
    </row>
    <row r="27" ht="12.0" customHeight="1">
      <c r="A27" s="31" t="s">
        <v>32</v>
      </c>
      <c r="E27" s="11">
        <v>1.0</v>
      </c>
      <c r="F27" s="11">
        <v>7.0</v>
      </c>
      <c r="G27" s="11">
        <f t="shared" si="3"/>
        <v>0.1428571429</v>
      </c>
      <c r="O27" s="29" t="s">
        <v>246</v>
      </c>
      <c r="P27" s="24"/>
      <c r="Q27" s="25"/>
    </row>
    <row r="28" ht="12.0" customHeight="1">
      <c r="A28" s="31" t="s">
        <v>33</v>
      </c>
      <c r="E28" s="11">
        <v>1.0</v>
      </c>
      <c r="F28" s="11">
        <v>7.0</v>
      </c>
      <c r="G28" s="11">
        <f t="shared" si="3"/>
        <v>0.1428571429</v>
      </c>
      <c r="O28" s="29" t="s">
        <v>247</v>
      </c>
      <c r="P28" s="24"/>
      <c r="Q28" s="25"/>
    </row>
    <row r="29" ht="12.0" customHeight="1">
      <c r="A29" s="31" t="s">
        <v>34</v>
      </c>
      <c r="E29" s="11">
        <v>1.0</v>
      </c>
      <c r="F29" s="11">
        <v>7.0</v>
      </c>
      <c r="G29" s="11">
        <f t="shared" si="3"/>
        <v>0.1428571429</v>
      </c>
      <c r="O29" s="29" t="s">
        <v>248</v>
      </c>
      <c r="P29" s="24"/>
      <c r="Q29" s="25"/>
    </row>
    <row r="30" ht="12.0" customHeight="1">
      <c r="A30" s="31" t="s">
        <v>35</v>
      </c>
      <c r="E30" s="11">
        <v>1.0</v>
      </c>
      <c r="F30" s="11">
        <v>7.0</v>
      </c>
      <c r="G30" s="11">
        <f t="shared" si="3"/>
        <v>0.1428571429</v>
      </c>
      <c r="O30" s="29" t="s">
        <v>249</v>
      </c>
      <c r="P30" s="24"/>
      <c r="Q30" s="25"/>
    </row>
    <row r="31" ht="12.0" customHeight="1">
      <c r="A31" s="31" t="s">
        <v>36</v>
      </c>
      <c r="E31" s="11">
        <v>1.0</v>
      </c>
      <c r="F31" s="11">
        <v>7.0</v>
      </c>
      <c r="G31" s="11">
        <f t="shared" si="3"/>
        <v>0.1428571429</v>
      </c>
      <c r="O31" s="29" t="s">
        <v>250</v>
      </c>
      <c r="P31" s="24"/>
      <c r="Q31" s="25"/>
    </row>
    <row r="32" ht="12.0" customHeight="1">
      <c r="A32" s="31" t="s">
        <v>37</v>
      </c>
      <c r="E32" s="11">
        <v>1.0</v>
      </c>
      <c r="F32" s="11">
        <v>7.0</v>
      </c>
      <c r="G32" s="11">
        <f t="shared" si="3"/>
        <v>0.1428571429</v>
      </c>
      <c r="O32" s="29" t="s">
        <v>251</v>
      </c>
      <c r="P32" s="24"/>
      <c r="Q32" s="25"/>
    </row>
    <row r="33" ht="12.0" customHeight="1">
      <c r="A33" s="2" t="s">
        <v>38</v>
      </c>
      <c r="E33" s="11">
        <v>0.5</v>
      </c>
      <c r="F33" s="11">
        <v>7.0</v>
      </c>
      <c r="G33" s="11">
        <f t="shared" si="3"/>
        <v>0.07142857143</v>
      </c>
      <c r="O33" s="33" t="s">
        <v>243</v>
      </c>
      <c r="P33" s="24"/>
      <c r="Q33" s="25"/>
    </row>
    <row r="34" ht="12.0" customHeight="1">
      <c r="A34" s="2" t="s">
        <v>39</v>
      </c>
      <c r="E34" s="11">
        <v>0.5</v>
      </c>
      <c r="F34" s="11">
        <v>7.0</v>
      </c>
      <c r="G34" s="11">
        <f t="shared" si="3"/>
        <v>0.07142857143</v>
      </c>
      <c r="O34" s="33" t="s">
        <v>252</v>
      </c>
      <c r="P34" s="24"/>
      <c r="Q34" s="25"/>
    </row>
    <row r="35" ht="12.0" customHeight="1">
      <c r="A35" s="2" t="s">
        <v>40</v>
      </c>
      <c r="E35" s="11">
        <v>0.5</v>
      </c>
      <c r="F35" s="11">
        <v>7.0</v>
      </c>
      <c r="G35" s="11">
        <f t="shared" si="3"/>
        <v>0.07142857143</v>
      </c>
      <c r="O35" s="33" t="s">
        <v>242</v>
      </c>
      <c r="P35" s="24"/>
      <c r="Q35" s="25"/>
    </row>
    <row r="36" ht="12.0" customHeight="1">
      <c r="A36" s="2" t="s">
        <v>41</v>
      </c>
      <c r="E36" s="11">
        <v>0.5</v>
      </c>
      <c r="F36" s="11">
        <v>7.0</v>
      </c>
      <c r="G36" s="11">
        <f t="shared" si="3"/>
        <v>0.07142857143</v>
      </c>
      <c r="O36" s="33" t="s">
        <v>253</v>
      </c>
      <c r="P36" s="24"/>
      <c r="Q36" s="25"/>
    </row>
    <row r="37" ht="12.0" customHeight="1">
      <c r="A37" s="2" t="s">
        <v>42</v>
      </c>
      <c r="E37" s="11">
        <v>0.5</v>
      </c>
      <c r="F37" s="11">
        <v>7.0</v>
      </c>
      <c r="G37" s="11">
        <f t="shared" si="3"/>
        <v>0.07142857143</v>
      </c>
      <c r="O37" s="33" t="s">
        <v>254</v>
      </c>
      <c r="P37" s="24"/>
      <c r="Q37" s="25"/>
    </row>
    <row r="38" ht="12.0" customHeight="1">
      <c r="A38" s="2" t="s">
        <v>43</v>
      </c>
      <c r="E38" s="11">
        <v>0.5</v>
      </c>
      <c r="F38" s="11">
        <v>7.0</v>
      </c>
      <c r="G38" s="11">
        <f t="shared" si="3"/>
        <v>0.07142857143</v>
      </c>
      <c r="O38" s="33" t="s">
        <v>255</v>
      </c>
      <c r="P38" s="24"/>
      <c r="Q38" s="25"/>
    </row>
    <row r="39" ht="12.0" customHeight="1">
      <c r="A39" s="2" t="s">
        <v>44</v>
      </c>
      <c r="E39" s="11">
        <v>0.5</v>
      </c>
      <c r="F39" s="11">
        <v>7.0</v>
      </c>
      <c r="G39" s="11">
        <f t="shared" si="3"/>
        <v>0.07142857143</v>
      </c>
      <c r="O39" s="33" t="s">
        <v>256</v>
      </c>
      <c r="P39" s="24"/>
      <c r="Q39" s="25"/>
    </row>
    <row r="40" ht="12.0" customHeight="1">
      <c r="A40" s="32" t="s">
        <v>45</v>
      </c>
      <c r="E40" s="11">
        <v>0.0</v>
      </c>
      <c r="F40" s="11">
        <v>7.0</v>
      </c>
      <c r="G40" s="11">
        <f t="shared" si="3"/>
        <v>0</v>
      </c>
      <c r="O40" s="28" t="s">
        <v>257</v>
      </c>
      <c r="P40" s="24">
        <v>1.0</v>
      </c>
      <c r="Q40" s="25"/>
    </row>
    <row r="41" ht="12.0" customHeight="1">
      <c r="A41" s="32" t="s">
        <v>46</v>
      </c>
      <c r="E41" s="11">
        <v>0.0</v>
      </c>
      <c r="F41" s="11">
        <v>7.0</v>
      </c>
      <c r="G41" s="11">
        <f t="shared" si="3"/>
        <v>0</v>
      </c>
      <c r="O41" s="28" t="s">
        <v>258</v>
      </c>
      <c r="P41" s="24"/>
      <c r="Q41" s="25">
        <v>1.0</v>
      </c>
    </row>
    <row r="42" ht="12.0" customHeight="1">
      <c r="A42" s="32" t="s">
        <v>47</v>
      </c>
      <c r="E42" s="11">
        <v>0.0</v>
      </c>
      <c r="F42" s="11">
        <v>7.0</v>
      </c>
      <c r="G42" s="11">
        <f t="shared" si="3"/>
        <v>0</v>
      </c>
      <c r="O42" s="28" t="s">
        <v>241</v>
      </c>
      <c r="P42" s="24"/>
      <c r="Q42" s="25">
        <v>1.0</v>
      </c>
    </row>
    <row r="43" ht="12.0" customHeight="1">
      <c r="A43" s="32" t="s">
        <v>48</v>
      </c>
      <c r="E43" s="11">
        <v>0.0</v>
      </c>
      <c r="F43" s="11">
        <v>7.0</v>
      </c>
      <c r="G43" s="11">
        <f t="shared" si="3"/>
        <v>0</v>
      </c>
      <c r="O43" s="28" t="s">
        <v>259</v>
      </c>
      <c r="P43" s="24">
        <v>1.0</v>
      </c>
      <c r="Q43" s="25"/>
    </row>
    <row r="44" ht="12.0" customHeight="1">
      <c r="A44" s="32" t="s">
        <v>49</v>
      </c>
      <c r="E44" s="11">
        <v>0.0</v>
      </c>
      <c r="F44" s="11">
        <v>7.0</v>
      </c>
      <c r="G44" s="11">
        <f t="shared" si="3"/>
        <v>0</v>
      </c>
      <c r="O44" s="28" t="s">
        <v>244</v>
      </c>
      <c r="P44" s="24"/>
      <c r="Q44" s="25">
        <v>1.0</v>
      </c>
    </row>
    <row r="45" ht="12.0" customHeight="1">
      <c r="A45" s="32" t="s">
        <v>50</v>
      </c>
      <c r="E45" s="11">
        <v>0.0</v>
      </c>
      <c r="F45" s="11">
        <v>7.0</v>
      </c>
      <c r="G45" s="11">
        <f t="shared" si="3"/>
        <v>0</v>
      </c>
      <c r="O45" s="28" t="s">
        <v>260</v>
      </c>
      <c r="P45" s="24"/>
      <c r="Q45" s="25">
        <v>1.0</v>
      </c>
    </row>
    <row r="46" ht="12.0" customHeight="1">
      <c r="A46" s="32" t="s">
        <v>51</v>
      </c>
      <c r="E46" s="11">
        <v>0.0</v>
      </c>
      <c r="F46" s="11">
        <v>7.0</v>
      </c>
      <c r="G46" s="11">
        <f t="shared" si="3"/>
        <v>0</v>
      </c>
      <c r="O46" s="28" t="s">
        <v>261</v>
      </c>
      <c r="P46" s="24"/>
      <c r="Q46" s="25">
        <v>1.0</v>
      </c>
    </row>
    <row r="47" ht="12.0" customHeight="1">
      <c r="P47" s="11">
        <f t="shared" ref="P47:Q47" si="4">SUM(P26:P46)</f>
        <v>2</v>
      </c>
      <c r="Q47" s="11">
        <f t="shared" si="4"/>
        <v>5</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9" width="6.0"/>
    <col customWidth="1" min="30" max="30" width="10.71"/>
  </cols>
  <sheetData>
    <row r="1" ht="12.0" customHeight="1">
      <c r="B1" s="11" t="s">
        <v>1</v>
      </c>
      <c r="C1" s="11" t="s">
        <v>229</v>
      </c>
      <c r="D1" s="11" t="s">
        <v>4</v>
      </c>
      <c r="F1" s="11" t="s">
        <v>5</v>
      </c>
      <c r="G1" s="11" t="s">
        <v>6</v>
      </c>
      <c r="H1" s="11" t="s">
        <v>7</v>
      </c>
      <c r="I1" s="11" t="s">
        <v>8</v>
      </c>
      <c r="J1" s="11" t="s">
        <v>10</v>
      </c>
      <c r="L1" s="11" t="s">
        <v>11</v>
      </c>
      <c r="M1" s="11" t="s">
        <v>12</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0" t="s">
        <v>31</v>
      </c>
      <c r="M2" s="11">
        <v>10.0</v>
      </c>
    </row>
    <row r="3" ht="12.0" customHeight="1">
      <c r="A3" s="20" t="s">
        <v>32</v>
      </c>
      <c r="M3" s="11">
        <v>10.0</v>
      </c>
    </row>
    <row r="4" ht="12.0" customHeight="1">
      <c r="A4" s="20" t="s">
        <v>33</v>
      </c>
      <c r="M4" s="11">
        <v>10.0</v>
      </c>
    </row>
    <row r="5" ht="12.0" customHeight="1">
      <c r="A5" s="20" t="s">
        <v>34</v>
      </c>
      <c r="M5" s="11">
        <v>10.0</v>
      </c>
    </row>
    <row r="6" ht="12.0" customHeight="1">
      <c r="A6" s="20" t="s">
        <v>35</v>
      </c>
      <c r="M6" s="11">
        <v>10.0</v>
      </c>
    </row>
    <row r="7" ht="12.0" customHeight="1">
      <c r="A7" s="20" t="s">
        <v>36</v>
      </c>
      <c r="M7" s="11">
        <v>10.0</v>
      </c>
    </row>
    <row r="8" ht="12.0" customHeight="1">
      <c r="A8" s="20" t="s">
        <v>37</v>
      </c>
      <c r="M8" s="11">
        <v>10.0</v>
      </c>
    </row>
    <row r="9" ht="12.0" customHeight="1">
      <c r="A9" s="21" t="s">
        <v>38</v>
      </c>
      <c r="B9" s="11">
        <f>G33</f>
        <v>0</v>
      </c>
      <c r="C9" s="11">
        <v>1.0</v>
      </c>
      <c r="F9" s="11">
        <v>1.0</v>
      </c>
      <c r="H9" s="11">
        <v>4.0</v>
      </c>
      <c r="I9" s="11">
        <v>1.0</v>
      </c>
      <c r="J9" s="11">
        <v>1.0</v>
      </c>
      <c r="L9" s="11">
        <v>0.0</v>
      </c>
      <c r="M9" s="11">
        <v>10.0</v>
      </c>
      <c r="O9" s="11">
        <v>2.0</v>
      </c>
      <c r="U9" s="11">
        <v>1.0</v>
      </c>
    </row>
    <row r="10" ht="12.0" customHeight="1">
      <c r="A10" s="20" t="s">
        <v>39</v>
      </c>
      <c r="M10" s="11">
        <v>10.0</v>
      </c>
    </row>
    <row r="11" ht="12.0" customHeight="1">
      <c r="A11" s="21" t="s">
        <v>40</v>
      </c>
      <c r="B11" s="11">
        <f>G35</f>
        <v>0</v>
      </c>
      <c r="C11" s="11">
        <v>1.0</v>
      </c>
      <c r="F11" s="11">
        <v>0.0</v>
      </c>
      <c r="G11" s="11">
        <v>3.0</v>
      </c>
      <c r="H11" s="11">
        <v>4.0</v>
      </c>
      <c r="I11" s="11">
        <v>1.0</v>
      </c>
      <c r="M11" s="11">
        <v>10.0</v>
      </c>
      <c r="O11" s="11">
        <v>1.0</v>
      </c>
      <c r="U11" s="11">
        <v>1.0</v>
      </c>
    </row>
    <row r="12" ht="12.0" customHeight="1">
      <c r="A12" s="20" t="s">
        <v>41</v>
      </c>
      <c r="M12" s="11">
        <v>10.0</v>
      </c>
    </row>
    <row r="13" ht="12.0" customHeight="1">
      <c r="A13" s="20" t="s">
        <v>42</v>
      </c>
      <c r="M13" s="11">
        <v>10.0</v>
      </c>
    </row>
    <row r="14" ht="12.0" customHeight="1">
      <c r="A14" s="20" t="s">
        <v>43</v>
      </c>
      <c r="M14" s="11">
        <v>10.0</v>
      </c>
    </row>
    <row r="15" ht="12.0" customHeight="1">
      <c r="A15" s="20" t="s">
        <v>44</v>
      </c>
      <c r="M15" s="11">
        <v>10.0</v>
      </c>
    </row>
    <row r="16" ht="12.0" customHeight="1">
      <c r="A16" s="20" t="s">
        <v>45</v>
      </c>
      <c r="M16" s="11">
        <v>10.0</v>
      </c>
    </row>
    <row r="17" ht="12.0" customHeight="1">
      <c r="A17" s="20" t="s">
        <v>46</v>
      </c>
      <c r="M17" s="11">
        <v>10.0</v>
      </c>
    </row>
    <row r="18" ht="12.0" customHeight="1">
      <c r="A18" s="21" t="s">
        <v>47</v>
      </c>
      <c r="B18" s="11">
        <f>G42</f>
        <v>0</v>
      </c>
      <c r="C18" s="11">
        <v>1.0</v>
      </c>
      <c r="F18" s="11">
        <v>1.0</v>
      </c>
      <c r="G18" s="11">
        <v>1.0</v>
      </c>
      <c r="H18" s="11">
        <v>4.0</v>
      </c>
      <c r="I18" s="11">
        <v>1.0</v>
      </c>
      <c r="L18" s="11">
        <v>4.0</v>
      </c>
      <c r="M18" s="11">
        <v>10.0</v>
      </c>
      <c r="O18" s="11">
        <v>2.0</v>
      </c>
      <c r="U18" s="11">
        <v>1.0</v>
      </c>
    </row>
    <row r="19" ht="12.0" customHeight="1">
      <c r="A19" s="20" t="s">
        <v>48</v>
      </c>
      <c r="M19" s="11">
        <v>10.0</v>
      </c>
      <c r="AC19" s="1"/>
      <c r="AD19" s="1"/>
    </row>
    <row r="20" ht="12.0" customHeight="1">
      <c r="A20" s="21" t="s">
        <v>49</v>
      </c>
      <c r="B20" s="11">
        <f>G44</f>
        <v>1</v>
      </c>
      <c r="C20" s="11">
        <v>1.0</v>
      </c>
      <c r="F20" s="11">
        <v>1.0</v>
      </c>
      <c r="H20" s="11">
        <v>4.0</v>
      </c>
      <c r="I20" s="11">
        <v>1.0</v>
      </c>
      <c r="J20" s="11">
        <v>1.0</v>
      </c>
      <c r="L20" s="11">
        <v>6.0</v>
      </c>
      <c r="M20" s="11">
        <v>10.0</v>
      </c>
      <c r="O20" s="11">
        <v>2.0</v>
      </c>
      <c r="U20" s="11">
        <v>1.0</v>
      </c>
      <c r="V20" s="11">
        <v>1.0</v>
      </c>
    </row>
    <row r="21" ht="12.0" customHeight="1">
      <c r="A21" s="20" t="s">
        <v>50</v>
      </c>
      <c r="M21" s="11">
        <v>10.0</v>
      </c>
    </row>
    <row r="22" ht="12.0" customHeight="1">
      <c r="A22" s="20" t="s">
        <v>51</v>
      </c>
      <c r="M22" s="11">
        <v>10.0</v>
      </c>
    </row>
    <row r="23" ht="12.0" customHeight="1">
      <c r="F23" s="11" t="s">
        <v>232</v>
      </c>
    </row>
    <row r="24" ht="12.0" customHeight="1">
      <c r="E24" s="11" t="s">
        <v>233</v>
      </c>
      <c r="P24" s="11" t="s">
        <v>234</v>
      </c>
      <c r="W24" s="11" t="s">
        <v>235</v>
      </c>
    </row>
    <row r="25" ht="12.0" customHeight="1">
      <c r="E25" s="11" t="s">
        <v>236</v>
      </c>
      <c r="F25" s="11" t="s">
        <v>237</v>
      </c>
      <c r="G25" s="11" t="s">
        <v>238</v>
      </c>
      <c r="H25" s="11" t="s">
        <v>239</v>
      </c>
      <c r="I25" s="11" t="s">
        <v>240</v>
      </c>
      <c r="P25" s="22" t="s">
        <v>241</v>
      </c>
      <c r="Q25" s="22" t="s">
        <v>242</v>
      </c>
      <c r="W25" s="22" t="s">
        <v>243</v>
      </c>
      <c r="X25" s="22" t="s">
        <v>241</v>
      </c>
      <c r="Y25" s="22" t="s">
        <v>244</v>
      </c>
    </row>
    <row r="26" ht="12.0" customHeight="1">
      <c r="A26" s="20" t="s">
        <v>31</v>
      </c>
      <c r="O26" s="23" t="s">
        <v>245</v>
      </c>
      <c r="P26" s="24"/>
      <c r="Q26" s="25"/>
      <c r="V26" s="23" t="s">
        <v>245</v>
      </c>
      <c r="W26" s="24"/>
      <c r="X26" s="25">
        <v>1.0</v>
      </c>
      <c r="Y26" s="25"/>
    </row>
    <row r="27" ht="12.0" customHeight="1">
      <c r="A27" s="20" t="s">
        <v>32</v>
      </c>
      <c r="O27" s="23" t="s">
        <v>246</v>
      </c>
      <c r="P27" s="24"/>
      <c r="Q27" s="25"/>
      <c r="V27" s="23" t="s">
        <v>246</v>
      </c>
      <c r="W27" s="24"/>
      <c r="X27" s="25"/>
      <c r="Y27" s="25">
        <v>1.0</v>
      </c>
    </row>
    <row r="28" ht="12.0" customHeight="1">
      <c r="A28" s="20" t="s">
        <v>33</v>
      </c>
      <c r="O28" s="23" t="s">
        <v>247</v>
      </c>
      <c r="P28" s="24"/>
      <c r="Q28" s="25"/>
      <c r="V28" s="23" t="s">
        <v>247</v>
      </c>
      <c r="W28" s="24"/>
      <c r="X28" s="25"/>
      <c r="Y28" s="25"/>
    </row>
    <row r="29" ht="12.0" customHeight="1">
      <c r="A29" s="20" t="s">
        <v>34</v>
      </c>
      <c r="O29" s="23" t="s">
        <v>248</v>
      </c>
      <c r="P29" s="24"/>
      <c r="Q29" s="25"/>
      <c r="V29" s="23" t="s">
        <v>248</v>
      </c>
      <c r="W29" s="24"/>
      <c r="X29" s="25">
        <v>1.0</v>
      </c>
      <c r="Y29" s="25"/>
    </row>
    <row r="30" ht="12.0" customHeight="1">
      <c r="A30" s="20" t="s">
        <v>35</v>
      </c>
      <c r="O30" s="23" t="s">
        <v>249</v>
      </c>
      <c r="P30" s="24"/>
      <c r="Q30" s="25"/>
      <c r="V30" s="23" t="s">
        <v>249</v>
      </c>
      <c r="W30" s="24"/>
      <c r="X30" s="25"/>
      <c r="Y30" s="25">
        <v>1.0</v>
      </c>
    </row>
    <row r="31" ht="12.0" customHeight="1">
      <c r="A31" s="20" t="s">
        <v>36</v>
      </c>
      <c r="O31" s="23" t="s">
        <v>250</v>
      </c>
      <c r="P31" s="24"/>
      <c r="Q31" s="25"/>
      <c r="V31" s="23" t="s">
        <v>250</v>
      </c>
      <c r="W31" s="24"/>
      <c r="X31" s="25"/>
      <c r="Y31" s="25"/>
    </row>
    <row r="32" ht="12.0" customHeight="1">
      <c r="A32" s="20" t="s">
        <v>37</v>
      </c>
      <c r="O32" s="23" t="s">
        <v>251</v>
      </c>
      <c r="P32" s="24"/>
      <c r="Q32" s="25"/>
      <c r="V32" s="23" t="s">
        <v>251</v>
      </c>
      <c r="W32" s="24"/>
      <c r="X32" s="25"/>
      <c r="Y32" s="25"/>
    </row>
    <row r="33" ht="12.0" customHeight="1">
      <c r="A33" s="21" t="s">
        <v>38</v>
      </c>
      <c r="E33" s="11">
        <v>0.0</v>
      </c>
      <c r="F33" s="11">
        <v>1.0</v>
      </c>
      <c r="G33" s="11">
        <f>E33/F33</f>
        <v>0</v>
      </c>
      <c r="O33" s="22" t="s">
        <v>243</v>
      </c>
      <c r="P33" s="24"/>
      <c r="Q33" s="25">
        <v>1.0</v>
      </c>
      <c r="V33" s="22" t="s">
        <v>243</v>
      </c>
      <c r="W33" s="24"/>
      <c r="X33" s="25"/>
      <c r="Y33" s="25"/>
    </row>
    <row r="34" ht="12.0" customHeight="1">
      <c r="A34" s="20" t="s">
        <v>39</v>
      </c>
      <c r="O34" s="23" t="s">
        <v>252</v>
      </c>
      <c r="P34" s="24"/>
      <c r="Q34" s="25"/>
      <c r="V34" s="23" t="s">
        <v>252</v>
      </c>
      <c r="W34" s="24"/>
      <c r="X34" s="25"/>
      <c r="Y34" s="25">
        <v>1.0</v>
      </c>
    </row>
    <row r="35" ht="12.0" customHeight="1">
      <c r="A35" s="21" t="s">
        <v>40</v>
      </c>
      <c r="E35" s="11">
        <v>0.0</v>
      </c>
      <c r="F35" s="11">
        <v>1.0</v>
      </c>
      <c r="G35" s="11">
        <f>E35/F35</f>
        <v>0</v>
      </c>
      <c r="O35" s="22" t="s">
        <v>242</v>
      </c>
      <c r="P35" s="24">
        <v>1.0</v>
      </c>
      <c r="Q35" s="25"/>
      <c r="V35" s="23" t="s">
        <v>242</v>
      </c>
      <c r="W35" s="24"/>
      <c r="X35" s="25"/>
      <c r="Y35" s="25">
        <v>1.0</v>
      </c>
    </row>
    <row r="36" ht="12.0" customHeight="1">
      <c r="A36" s="20" t="s">
        <v>41</v>
      </c>
      <c r="O36" s="23" t="s">
        <v>253</v>
      </c>
      <c r="P36" s="24"/>
      <c r="Q36" s="25"/>
      <c r="V36" s="23" t="s">
        <v>253</v>
      </c>
      <c r="W36" s="24"/>
      <c r="X36" s="25"/>
      <c r="Y36" s="25">
        <v>1.0</v>
      </c>
    </row>
    <row r="37" ht="12.0" customHeight="1">
      <c r="A37" s="20" t="s">
        <v>42</v>
      </c>
      <c r="O37" s="23" t="s">
        <v>254</v>
      </c>
      <c r="P37" s="24"/>
      <c r="Q37" s="25"/>
      <c r="V37" s="23" t="s">
        <v>254</v>
      </c>
      <c r="W37" s="24"/>
      <c r="X37" s="25"/>
      <c r="Y37" s="25">
        <v>1.0</v>
      </c>
    </row>
    <row r="38" ht="12.0" customHeight="1">
      <c r="A38" s="20" t="s">
        <v>43</v>
      </c>
      <c r="O38" s="23" t="s">
        <v>255</v>
      </c>
      <c r="P38" s="24"/>
      <c r="Q38" s="25"/>
      <c r="V38" s="23" t="s">
        <v>255</v>
      </c>
      <c r="W38" s="24"/>
      <c r="X38" s="25"/>
      <c r="Y38" s="25"/>
    </row>
    <row r="39" ht="12.0" customHeight="1">
      <c r="A39" s="20" t="s">
        <v>44</v>
      </c>
      <c r="O39" s="23" t="s">
        <v>256</v>
      </c>
      <c r="P39" s="24"/>
      <c r="Q39" s="25"/>
      <c r="V39" s="23" t="s">
        <v>256</v>
      </c>
      <c r="W39" s="24"/>
      <c r="X39" s="25"/>
      <c r="Y39" s="25"/>
    </row>
    <row r="40" ht="12.0" customHeight="1">
      <c r="A40" s="20" t="s">
        <v>45</v>
      </c>
      <c r="O40" s="23" t="s">
        <v>257</v>
      </c>
      <c r="P40" s="24"/>
      <c r="Q40" s="25"/>
      <c r="V40" s="23" t="s">
        <v>257</v>
      </c>
      <c r="W40" s="24"/>
      <c r="X40" s="25"/>
      <c r="Y40" s="25"/>
    </row>
    <row r="41" ht="12.0" customHeight="1">
      <c r="A41" s="20" t="s">
        <v>46</v>
      </c>
      <c r="O41" s="23" t="s">
        <v>258</v>
      </c>
      <c r="P41" s="24"/>
      <c r="Q41" s="25"/>
      <c r="V41" s="23" t="s">
        <v>258</v>
      </c>
      <c r="W41" s="24"/>
      <c r="X41" s="25"/>
      <c r="Y41" s="25"/>
    </row>
    <row r="42" ht="12.0" customHeight="1">
      <c r="A42" s="21" t="s">
        <v>47</v>
      </c>
      <c r="E42" s="11">
        <v>0.0</v>
      </c>
      <c r="F42" s="11">
        <v>1.0</v>
      </c>
      <c r="G42" s="11">
        <f>E42/F42</f>
        <v>0</v>
      </c>
      <c r="O42" s="22" t="s">
        <v>241</v>
      </c>
      <c r="P42" s="24"/>
      <c r="Q42" s="25">
        <v>1.0</v>
      </c>
      <c r="V42" s="22" t="s">
        <v>241</v>
      </c>
      <c r="W42" s="24"/>
      <c r="X42" s="25"/>
      <c r="Y42" s="25"/>
    </row>
    <row r="43" ht="12.0" customHeight="1">
      <c r="A43" s="20" t="s">
        <v>48</v>
      </c>
      <c r="O43" s="23" t="s">
        <v>259</v>
      </c>
      <c r="P43" s="24"/>
      <c r="Q43" s="25"/>
      <c r="V43" s="23" t="s">
        <v>259</v>
      </c>
      <c r="W43" s="24"/>
      <c r="X43" s="25"/>
      <c r="Y43" s="25"/>
    </row>
    <row r="44" ht="12.0" customHeight="1">
      <c r="A44" s="21" t="s">
        <v>49</v>
      </c>
      <c r="E44" s="11">
        <v>1.0</v>
      </c>
      <c r="F44" s="11">
        <v>1.0</v>
      </c>
      <c r="G44" s="11">
        <f>E44/F44</f>
        <v>1</v>
      </c>
      <c r="O44" s="22" t="s">
        <v>244</v>
      </c>
      <c r="P44" s="24"/>
      <c r="Q44" s="25">
        <v>1.0</v>
      </c>
      <c r="V44" s="22" t="s">
        <v>244</v>
      </c>
      <c r="W44" s="24"/>
      <c r="X44" s="25"/>
      <c r="Y44" s="25"/>
    </row>
    <row r="45" ht="12.0" customHeight="1">
      <c r="A45" s="20" t="s">
        <v>50</v>
      </c>
      <c r="O45" s="23" t="s">
        <v>260</v>
      </c>
      <c r="P45" s="24"/>
      <c r="Q45" s="25"/>
      <c r="V45" s="23" t="s">
        <v>260</v>
      </c>
      <c r="W45" s="24"/>
      <c r="X45" s="25">
        <v>1.0</v>
      </c>
      <c r="Y45" s="25"/>
    </row>
    <row r="46" ht="12.0" customHeight="1">
      <c r="A46" s="20" t="s">
        <v>51</v>
      </c>
      <c r="O46" s="23" t="s">
        <v>261</v>
      </c>
      <c r="P46" s="24"/>
      <c r="Q46" s="25"/>
      <c r="V46" s="23" t="s">
        <v>261</v>
      </c>
      <c r="W46" s="24"/>
      <c r="X46" s="25">
        <v>1.0</v>
      </c>
      <c r="Y46" s="25"/>
    </row>
    <row r="47" ht="12.0" customHeight="1">
      <c r="P47" s="11">
        <f t="shared" ref="P47:Q47" si="1">SUM(P26:P46)</f>
        <v>1</v>
      </c>
      <c r="Q47" s="11">
        <f t="shared" si="1"/>
        <v>3</v>
      </c>
      <c r="W47" s="11">
        <f t="shared" ref="W47:Y47" si="2">SUM(W26:W46)</f>
        <v>0</v>
      </c>
      <c r="X47" s="11">
        <f t="shared" si="2"/>
        <v>4</v>
      </c>
      <c r="Y47" s="11">
        <f t="shared" si="2"/>
        <v>6</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29" width="6.0"/>
    <col customWidth="1" min="30" max="30" width="10.71"/>
  </cols>
  <sheetData>
    <row r="1" ht="12.0" customHeight="1">
      <c r="B1" s="11" t="s">
        <v>1</v>
      </c>
      <c r="C1" s="11" t="s">
        <v>229</v>
      </c>
      <c r="D1" s="11" t="s">
        <v>4</v>
      </c>
      <c r="F1" s="11" t="s">
        <v>5</v>
      </c>
      <c r="G1" s="11" t="s">
        <v>6</v>
      </c>
      <c r="H1" s="11" t="s">
        <v>7</v>
      </c>
      <c r="I1" s="11" t="s">
        <v>8</v>
      </c>
      <c r="J1" s="11" t="s">
        <v>10</v>
      </c>
      <c r="L1" s="11" t="s">
        <v>11</v>
      </c>
      <c r="M1" s="11" t="s">
        <v>12</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0" t="s">
        <v>31</v>
      </c>
    </row>
    <row r="3" ht="12.0" customHeight="1">
      <c r="A3" s="20" t="s">
        <v>32</v>
      </c>
    </row>
    <row r="4" ht="12.0" customHeight="1">
      <c r="A4" s="20" t="s">
        <v>33</v>
      </c>
    </row>
    <row r="5" ht="12.0" customHeight="1">
      <c r="A5" s="20" t="s">
        <v>34</v>
      </c>
    </row>
    <row r="6" ht="12.0" customHeight="1">
      <c r="A6" s="20" t="s">
        <v>35</v>
      </c>
    </row>
    <row r="7" ht="12.0" customHeight="1">
      <c r="A7" s="20" t="s">
        <v>36</v>
      </c>
    </row>
    <row r="8" ht="12.0" customHeight="1">
      <c r="A8" s="20" t="s">
        <v>37</v>
      </c>
    </row>
    <row r="9" ht="12.0" customHeight="1">
      <c r="A9" s="21" t="s">
        <v>38</v>
      </c>
      <c r="B9" s="11">
        <f>H33</f>
        <v>0</v>
      </c>
      <c r="C9" s="11">
        <v>2.0</v>
      </c>
      <c r="F9" s="11">
        <v>1.0</v>
      </c>
      <c r="G9" s="11">
        <v>0.0</v>
      </c>
      <c r="H9" s="11">
        <v>5.0</v>
      </c>
      <c r="I9" s="11">
        <v>1.0</v>
      </c>
      <c r="O9" s="11">
        <v>2.0</v>
      </c>
      <c r="S9" s="11">
        <v>1.0</v>
      </c>
      <c r="U9" s="11">
        <v>1.0</v>
      </c>
    </row>
    <row r="10" ht="12.0" customHeight="1">
      <c r="A10" s="20" t="s">
        <v>39</v>
      </c>
    </row>
    <row r="11" ht="12.0" customHeight="1">
      <c r="A11" s="21" t="s">
        <v>40</v>
      </c>
      <c r="B11" s="11">
        <f>H35</f>
        <v>0</v>
      </c>
      <c r="C11" s="11">
        <v>2.0</v>
      </c>
      <c r="F11" s="11">
        <v>0.0</v>
      </c>
      <c r="G11" s="11">
        <v>0.0</v>
      </c>
      <c r="H11" s="11">
        <v>5.0</v>
      </c>
      <c r="I11" s="11">
        <v>1.0</v>
      </c>
      <c r="O11" s="11">
        <v>2.0</v>
      </c>
      <c r="P11" s="11">
        <v>1.0</v>
      </c>
      <c r="S11" s="11">
        <v>1.0</v>
      </c>
      <c r="U11" s="11">
        <v>1.0</v>
      </c>
    </row>
    <row r="12" ht="12.0" customHeight="1">
      <c r="A12" s="20" t="s">
        <v>41</v>
      </c>
    </row>
    <row r="13" ht="12.0" customHeight="1">
      <c r="A13" s="20" t="s">
        <v>42</v>
      </c>
    </row>
    <row r="14" ht="12.0" customHeight="1">
      <c r="A14" s="20" t="s">
        <v>43</v>
      </c>
    </row>
    <row r="15" ht="12.0" customHeight="1">
      <c r="A15" s="20" t="s">
        <v>44</v>
      </c>
    </row>
    <row r="16" ht="12.0" customHeight="1">
      <c r="A16" s="20" t="s">
        <v>45</v>
      </c>
    </row>
    <row r="17" ht="12.0" customHeight="1">
      <c r="A17" s="20" t="s">
        <v>46</v>
      </c>
    </row>
    <row r="18" ht="12.0" customHeight="1">
      <c r="A18" s="21" t="s">
        <v>47</v>
      </c>
      <c r="B18" s="11">
        <f>H42</f>
        <v>0</v>
      </c>
      <c r="C18" s="11">
        <v>2.0</v>
      </c>
      <c r="F18" s="11">
        <v>1.0</v>
      </c>
      <c r="H18" s="11">
        <v>5.0</v>
      </c>
      <c r="I18" s="11">
        <v>1.0</v>
      </c>
      <c r="J18" s="11">
        <v>1.0</v>
      </c>
      <c r="O18" s="11">
        <v>2.0</v>
      </c>
      <c r="S18" s="11">
        <v>1.0</v>
      </c>
      <c r="U18" s="11">
        <v>1.0</v>
      </c>
    </row>
    <row r="19" ht="12.0" customHeight="1">
      <c r="A19" s="20" t="s">
        <v>48</v>
      </c>
      <c r="AC19" s="1"/>
      <c r="AD19" s="1"/>
    </row>
    <row r="20" ht="12.0" customHeight="1">
      <c r="A20" s="21" t="s">
        <v>49</v>
      </c>
      <c r="B20" s="11">
        <f>H44</f>
        <v>2</v>
      </c>
      <c r="C20" s="11">
        <v>2.0</v>
      </c>
      <c r="F20" s="11">
        <v>0.0</v>
      </c>
      <c r="H20" s="11">
        <v>5.0</v>
      </c>
      <c r="I20" s="11">
        <v>1.0</v>
      </c>
      <c r="J20" s="11">
        <v>1.0</v>
      </c>
      <c r="O20" s="11">
        <v>2.0</v>
      </c>
      <c r="S20" s="11">
        <v>1.0</v>
      </c>
      <c r="T20" s="11">
        <v>1.0</v>
      </c>
      <c r="U20" s="11">
        <v>1.0</v>
      </c>
      <c r="V20" s="11">
        <v>1.0</v>
      </c>
    </row>
    <row r="21" ht="12.0" customHeight="1">
      <c r="A21" s="20" t="s">
        <v>50</v>
      </c>
    </row>
    <row r="22" ht="12.0" customHeight="1">
      <c r="A22" s="21" t="s">
        <v>51</v>
      </c>
      <c r="B22" s="11">
        <f>H46</f>
        <v>0</v>
      </c>
      <c r="C22" s="11">
        <v>2.0</v>
      </c>
      <c r="F22" s="11">
        <v>0.0</v>
      </c>
      <c r="G22" s="11">
        <v>2.0</v>
      </c>
      <c r="H22" s="11">
        <v>5.0</v>
      </c>
      <c r="I22" s="11">
        <v>1.0</v>
      </c>
      <c r="O22" s="11">
        <v>2.0</v>
      </c>
      <c r="S22" s="11">
        <v>1.0</v>
      </c>
      <c r="U22" s="11">
        <v>1.0</v>
      </c>
    </row>
    <row r="23" ht="12.0" customHeight="1">
      <c r="F23" s="11" t="s">
        <v>262</v>
      </c>
    </row>
    <row r="24" ht="12.0" customHeight="1">
      <c r="B24" s="11" t="s">
        <v>263</v>
      </c>
      <c r="E24" s="11" t="s">
        <v>233</v>
      </c>
      <c r="P24" s="11" t="s">
        <v>264</v>
      </c>
    </row>
    <row r="25" ht="12.0" customHeight="1">
      <c r="B25" s="11" t="s">
        <v>236</v>
      </c>
      <c r="C25" s="11" t="s">
        <v>237</v>
      </c>
      <c r="D25" s="11" t="s">
        <v>238</v>
      </c>
      <c r="E25" s="11" t="s">
        <v>236</v>
      </c>
      <c r="F25" s="11" t="s">
        <v>237</v>
      </c>
      <c r="G25" s="11" t="s">
        <v>238</v>
      </c>
      <c r="H25" s="11" t="s">
        <v>239</v>
      </c>
      <c r="I25" s="11" t="s">
        <v>240</v>
      </c>
      <c r="P25" s="22" t="s">
        <v>242</v>
      </c>
      <c r="Q25" s="22" t="s">
        <v>243</v>
      </c>
      <c r="R25" s="22" t="s">
        <v>261</v>
      </c>
    </row>
    <row r="26" ht="12.0" customHeight="1">
      <c r="A26" s="20" t="s">
        <v>31</v>
      </c>
      <c r="O26" s="23" t="s">
        <v>245</v>
      </c>
      <c r="P26" s="24"/>
      <c r="Q26" s="25"/>
      <c r="R26" s="25"/>
    </row>
    <row r="27" ht="12.0" customHeight="1">
      <c r="A27" s="20" t="s">
        <v>32</v>
      </c>
      <c r="O27" s="23" t="s">
        <v>246</v>
      </c>
      <c r="P27" s="24"/>
      <c r="Q27" s="25"/>
      <c r="R27" s="25"/>
    </row>
    <row r="28" ht="12.0" customHeight="1">
      <c r="A28" s="20" t="s">
        <v>33</v>
      </c>
      <c r="O28" s="23" t="s">
        <v>247</v>
      </c>
      <c r="P28" s="24"/>
      <c r="Q28" s="25"/>
      <c r="R28" s="25"/>
    </row>
    <row r="29" ht="12.0" customHeight="1">
      <c r="A29" s="20" t="s">
        <v>34</v>
      </c>
      <c r="O29" s="23" t="s">
        <v>248</v>
      </c>
      <c r="P29" s="24"/>
      <c r="Q29" s="25"/>
      <c r="R29" s="25"/>
    </row>
    <row r="30" ht="12.0" customHeight="1">
      <c r="A30" s="20" t="s">
        <v>35</v>
      </c>
      <c r="O30" s="23" t="s">
        <v>249</v>
      </c>
      <c r="P30" s="24"/>
      <c r="Q30" s="25"/>
      <c r="R30" s="25"/>
    </row>
    <row r="31" ht="12.0" customHeight="1">
      <c r="A31" s="20" t="s">
        <v>36</v>
      </c>
      <c r="O31" s="23" t="s">
        <v>250</v>
      </c>
      <c r="P31" s="24"/>
      <c r="Q31" s="25"/>
      <c r="R31" s="25"/>
    </row>
    <row r="32" ht="12.0" customHeight="1">
      <c r="A32" s="20" t="s">
        <v>37</v>
      </c>
      <c r="O32" s="23" t="s">
        <v>251</v>
      </c>
      <c r="P32" s="24"/>
      <c r="Q32" s="25"/>
      <c r="R32" s="25"/>
    </row>
    <row r="33" ht="12.0" customHeight="1">
      <c r="A33" s="21" t="s">
        <v>38</v>
      </c>
      <c r="B33" s="11">
        <v>0.0</v>
      </c>
      <c r="C33" s="11">
        <v>1.0</v>
      </c>
      <c r="D33" s="11">
        <f>B33/C33</f>
        <v>0</v>
      </c>
      <c r="E33" s="11">
        <v>0.0</v>
      </c>
      <c r="F33" s="11">
        <v>1.0</v>
      </c>
      <c r="G33" s="11">
        <f>E33/F33</f>
        <v>0</v>
      </c>
      <c r="H33" s="11">
        <f>D33+G33</f>
        <v>0</v>
      </c>
      <c r="O33" s="22" t="s">
        <v>243</v>
      </c>
      <c r="P33" s="24"/>
      <c r="Q33" s="25"/>
      <c r="R33" s="25">
        <v>1.0</v>
      </c>
      <c r="T33" s="11" t="s">
        <v>265</v>
      </c>
    </row>
    <row r="34" ht="12.0" customHeight="1">
      <c r="A34" s="20" t="s">
        <v>39</v>
      </c>
      <c r="O34" s="23" t="s">
        <v>252</v>
      </c>
      <c r="P34" s="24"/>
      <c r="Q34" s="25"/>
      <c r="R34" s="25"/>
    </row>
    <row r="35" ht="12.0" customHeight="1">
      <c r="A35" s="21" t="s">
        <v>40</v>
      </c>
      <c r="B35" s="11">
        <v>0.0</v>
      </c>
      <c r="C35" s="11">
        <v>1.0</v>
      </c>
      <c r="D35" s="11">
        <f>B35/C35</f>
        <v>0</v>
      </c>
      <c r="E35" s="11">
        <v>0.0</v>
      </c>
      <c r="F35" s="11">
        <v>1.0</v>
      </c>
      <c r="G35" s="11">
        <f>E35/F35</f>
        <v>0</v>
      </c>
      <c r="H35" s="11">
        <f>D35+G35</f>
        <v>0</v>
      </c>
      <c r="O35" s="22" t="s">
        <v>242</v>
      </c>
      <c r="P35" s="24"/>
      <c r="Q35" s="25">
        <v>0.0</v>
      </c>
      <c r="R35" s="25"/>
      <c r="T35" s="11" t="s">
        <v>266</v>
      </c>
    </row>
    <row r="36" ht="12.0" customHeight="1">
      <c r="A36" s="20" t="s">
        <v>41</v>
      </c>
      <c r="O36" s="23" t="s">
        <v>253</v>
      </c>
      <c r="P36" s="24"/>
      <c r="Q36" s="25"/>
      <c r="R36" s="25"/>
    </row>
    <row r="37" ht="12.0" customHeight="1">
      <c r="A37" s="20" t="s">
        <v>42</v>
      </c>
      <c r="O37" s="23" t="s">
        <v>254</v>
      </c>
      <c r="P37" s="24"/>
      <c r="Q37" s="25"/>
      <c r="R37" s="25"/>
    </row>
    <row r="38" ht="12.0" customHeight="1">
      <c r="A38" s="20" t="s">
        <v>43</v>
      </c>
      <c r="O38" s="23" t="s">
        <v>255</v>
      </c>
      <c r="P38" s="24"/>
      <c r="Q38" s="25"/>
      <c r="R38" s="25"/>
    </row>
    <row r="39" ht="12.0" customHeight="1">
      <c r="A39" s="20" t="s">
        <v>44</v>
      </c>
      <c r="O39" s="23" t="s">
        <v>256</v>
      </c>
      <c r="P39" s="24"/>
      <c r="Q39" s="25"/>
      <c r="R39" s="25"/>
    </row>
    <row r="40" ht="12.0" customHeight="1">
      <c r="A40" s="20" t="s">
        <v>45</v>
      </c>
      <c r="O40" s="23" t="s">
        <v>257</v>
      </c>
      <c r="P40" s="24"/>
      <c r="Q40" s="25"/>
      <c r="R40" s="25"/>
    </row>
    <row r="41" ht="12.0" customHeight="1">
      <c r="A41" s="20" t="s">
        <v>46</v>
      </c>
      <c r="O41" s="23" t="s">
        <v>258</v>
      </c>
      <c r="P41" s="24"/>
      <c r="Q41" s="25"/>
      <c r="R41" s="25"/>
    </row>
    <row r="42" ht="12.0" customHeight="1">
      <c r="A42" s="21" t="s">
        <v>47</v>
      </c>
      <c r="B42" s="11">
        <v>0.0</v>
      </c>
      <c r="C42" s="11">
        <v>1.0</v>
      </c>
      <c r="D42" s="11">
        <f>B42/C42</f>
        <v>0</v>
      </c>
      <c r="E42" s="11">
        <v>0.0</v>
      </c>
      <c r="F42" s="11">
        <v>1.0</v>
      </c>
      <c r="G42" s="11">
        <f>E42/F42</f>
        <v>0</v>
      </c>
      <c r="H42" s="11">
        <f>D42+G42</f>
        <v>0</v>
      </c>
      <c r="O42" s="22" t="s">
        <v>241</v>
      </c>
      <c r="P42" s="24"/>
      <c r="Q42" s="25"/>
      <c r="R42" s="25">
        <v>1.0</v>
      </c>
    </row>
    <row r="43" ht="12.0" customHeight="1">
      <c r="A43" s="20" t="s">
        <v>48</v>
      </c>
      <c r="O43" s="23" t="s">
        <v>259</v>
      </c>
      <c r="P43" s="24"/>
      <c r="Q43" s="25"/>
      <c r="R43" s="25"/>
    </row>
    <row r="44" ht="12.0" customHeight="1">
      <c r="A44" s="21" t="s">
        <v>49</v>
      </c>
      <c r="B44" s="11">
        <v>1.0</v>
      </c>
      <c r="C44" s="11">
        <v>1.0</v>
      </c>
      <c r="D44" s="11">
        <f>B44/C44</f>
        <v>1</v>
      </c>
      <c r="E44" s="11">
        <v>1.0</v>
      </c>
      <c r="F44" s="11">
        <v>1.0</v>
      </c>
      <c r="G44" s="11">
        <f>E44/F44</f>
        <v>1</v>
      </c>
      <c r="H44" s="11">
        <f>D44+G44</f>
        <v>2</v>
      </c>
      <c r="O44" s="22" t="s">
        <v>244</v>
      </c>
      <c r="P44" s="24">
        <v>0.0</v>
      </c>
      <c r="Q44" s="25"/>
      <c r="R44" s="25"/>
      <c r="T44" s="11" t="s">
        <v>267</v>
      </c>
    </row>
    <row r="45" ht="12.0" customHeight="1">
      <c r="A45" s="20" t="s">
        <v>50</v>
      </c>
      <c r="O45" s="23" t="s">
        <v>260</v>
      </c>
      <c r="P45" s="24"/>
      <c r="Q45" s="25"/>
      <c r="R45" s="25"/>
    </row>
    <row r="46" ht="12.0" customHeight="1">
      <c r="A46" s="21" t="s">
        <v>51</v>
      </c>
      <c r="B46" s="11">
        <v>0.0</v>
      </c>
      <c r="C46" s="11">
        <v>1.0</v>
      </c>
      <c r="D46" s="11">
        <f>B46/C46</f>
        <v>0</v>
      </c>
      <c r="E46" s="11">
        <v>0.0</v>
      </c>
      <c r="F46" s="11">
        <v>1.0</v>
      </c>
      <c r="G46" s="11">
        <f>E46/F46</f>
        <v>0</v>
      </c>
      <c r="H46" s="11">
        <f>D46+G46</f>
        <v>0</v>
      </c>
      <c r="O46" s="22" t="s">
        <v>261</v>
      </c>
      <c r="P46" s="24"/>
      <c r="Q46" s="25">
        <v>0.0</v>
      </c>
      <c r="R46" s="25"/>
    </row>
    <row r="47" ht="12.0" customHeight="1">
      <c r="P47" s="11">
        <f t="shared" ref="P47:R47" si="1">SUM(P26:P46)</f>
        <v>0</v>
      </c>
      <c r="Q47" s="11">
        <f t="shared" si="1"/>
        <v>0</v>
      </c>
      <c r="R47" s="11">
        <f t="shared" si="1"/>
        <v>2</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9" width="8.86"/>
  </cols>
  <sheetData>
    <row r="1" ht="12.0" customHeight="1">
      <c r="B1" s="11" t="s">
        <v>1</v>
      </c>
      <c r="C1" s="11" t="s">
        <v>229</v>
      </c>
      <c r="D1" s="11" t="s">
        <v>4</v>
      </c>
      <c r="F1" s="11" t="s">
        <v>5</v>
      </c>
      <c r="G1" s="11" t="s">
        <v>6</v>
      </c>
      <c r="H1" s="11" t="s">
        <v>7</v>
      </c>
      <c r="I1" s="11" t="s">
        <v>8</v>
      </c>
      <c r="J1" s="11" t="s">
        <v>10</v>
      </c>
      <c r="L1" s="11" t="s">
        <v>11</v>
      </c>
      <c r="M1" s="11" t="s">
        <v>12</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0" t="s">
        <v>31</v>
      </c>
    </row>
    <row r="3" ht="12.0" customHeight="1">
      <c r="A3" s="20" t="s">
        <v>32</v>
      </c>
    </row>
    <row r="4" ht="12.0" customHeight="1">
      <c r="A4" s="20" t="s">
        <v>33</v>
      </c>
    </row>
    <row r="5" ht="12.0" customHeight="1">
      <c r="A5" s="20" t="s">
        <v>34</v>
      </c>
    </row>
    <row r="6" ht="12.0" customHeight="1">
      <c r="A6" s="20" t="s">
        <v>35</v>
      </c>
    </row>
    <row r="7" ht="12.0" customHeight="1">
      <c r="A7" s="20" t="s">
        <v>36</v>
      </c>
    </row>
    <row r="8" ht="12.0" customHeight="1">
      <c r="A8" s="20" t="s">
        <v>37</v>
      </c>
    </row>
    <row r="9" ht="12.0" customHeight="1">
      <c r="A9" s="21" t="s">
        <v>38</v>
      </c>
      <c r="B9" s="11">
        <f>G33</f>
        <v>0</v>
      </c>
      <c r="C9" s="11">
        <v>1.0</v>
      </c>
      <c r="F9" s="11">
        <v>0.0</v>
      </c>
      <c r="H9" s="11">
        <v>6.0</v>
      </c>
      <c r="I9" s="11">
        <v>1.0</v>
      </c>
      <c r="J9" s="11">
        <v>1.0</v>
      </c>
      <c r="O9" s="11">
        <v>1.0</v>
      </c>
      <c r="P9" s="11">
        <v>1.0</v>
      </c>
      <c r="U9" s="11">
        <v>1.0</v>
      </c>
    </row>
    <row r="10" ht="12.0" customHeight="1">
      <c r="A10" s="20" t="s">
        <v>39</v>
      </c>
    </row>
    <row r="11" ht="12.0" customHeight="1">
      <c r="A11" s="21" t="s">
        <v>40</v>
      </c>
      <c r="B11" s="11">
        <f t="shared" ref="B11:B12" si="1">G35</f>
        <v>0</v>
      </c>
      <c r="C11" s="11">
        <v>1.0</v>
      </c>
      <c r="F11" s="11">
        <v>1.0</v>
      </c>
      <c r="H11" s="11">
        <v>6.0</v>
      </c>
      <c r="I11" s="11">
        <v>1.0</v>
      </c>
      <c r="J11" s="11">
        <v>1.0</v>
      </c>
      <c r="O11" s="11">
        <v>1.0</v>
      </c>
      <c r="U11" s="11">
        <v>1.0</v>
      </c>
    </row>
    <row r="12" ht="12.0" customHeight="1">
      <c r="A12" s="21" t="s">
        <v>41</v>
      </c>
      <c r="B12" s="11">
        <f t="shared" si="1"/>
        <v>0</v>
      </c>
      <c r="C12" s="11">
        <v>1.0</v>
      </c>
      <c r="F12" s="11">
        <v>0.0</v>
      </c>
      <c r="G12" s="11">
        <v>4.0</v>
      </c>
      <c r="H12" s="11">
        <v>6.0</v>
      </c>
      <c r="I12" s="11">
        <v>1.0</v>
      </c>
      <c r="O12" s="11">
        <v>1.0</v>
      </c>
      <c r="P12" s="11">
        <v>1.0</v>
      </c>
      <c r="U12" s="11">
        <v>1.0</v>
      </c>
    </row>
    <row r="13" ht="12.0" customHeight="1">
      <c r="A13" s="20" t="s">
        <v>42</v>
      </c>
    </row>
    <row r="14" ht="12.0" customHeight="1">
      <c r="A14" s="20" t="s">
        <v>43</v>
      </c>
    </row>
    <row r="15" ht="12.0" customHeight="1">
      <c r="A15" s="20" t="s">
        <v>44</v>
      </c>
    </row>
    <row r="16" ht="12.0" customHeight="1">
      <c r="A16" s="20" t="s">
        <v>45</v>
      </c>
    </row>
    <row r="17" ht="12.0" customHeight="1">
      <c r="A17" s="20" t="s">
        <v>46</v>
      </c>
    </row>
    <row r="18" ht="12.0" customHeight="1">
      <c r="A18" s="21" t="s">
        <v>47</v>
      </c>
      <c r="B18" s="11">
        <f>G42</f>
        <v>0</v>
      </c>
      <c r="C18" s="11">
        <v>1.0</v>
      </c>
      <c r="F18" s="11">
        <v>1.0</v>
      </c>
      <c r="G18" s="11">
        <v>1.0</v>
      </c>
      <c r="H18" s="11">
        <v>6.0</v>
      </c>
      <c r="I18" s="11">
        <v>1.0</v>
      </c>
      <c r="O18" s="11">
        <v>1.0</v>
      </c>
      <c r="P18" s="11">
        <v>1.0</v>
      </c>
      <c r="U18" s="11">
        <v>1.0</v>
      </c>
    </row>
    <row r="19" ht="12.0" customHeight="1">
      <c r="A19" s="20" t="s">
        <v>48</v>
      </c>
      <c r="AC19" s="1"/>
    </row>
    <row r="20" ht="12.0" customHeight="1">
      <c r="A20" s="21" t="s">
        <v>49</v>
      </c>
      <c r="B20" s="11">
        <f>G44</f>
        <v>1</v>
      </c>
      <c r="C20" s="11">
        <v>1.0</v>
      </c>
      <c r="F20" s="11">
        <v>1.0</v>
      </c>
      <c r="H20" s="11">
        <v>6.0</v>
      </c>
      <c r="I20" s="11">
        <v>1.0</v>
      </c>
      <c r="J20" s="11">
        <v>1.0</v>
      </c>
      <c r="O20" s="11">
        <v>1.0</v>
      </c>
      <c r="U20" s="11">
        <v>1.0</v>
      </c>
      <c r="V20" s="11">
        <v>1.0</v>
      </c>
    </row>
    <row r="21" ht="12.0" customHeight="1">
      <c r="A21" s="20" t="s">
        <v>50</v>
      </c>
    </row>
    <row r="22" ht="12.0" customHeight="1">
      <c r="A22" s="21" t="s">
        <v>51</v>
      </c>
      <c r="B22" s="11">
        <f>G46</f>
        <v>0</v>
      </c>
      <c r="C22" s="11">
        <v>1.0</v>
      </c>
      <c r="F22" s="11">
        <v>1.0</v>
      </c>
      <c r="G22" s="11">
        <v>1.0</v>
      </c>
      <c r="H22" s="11">
        <v>6.0</v>
      </c>
      <c r="I22" s="11">
        <v>1.0</v>
      </c>
      <c r="O22" s="11">
        <v>1.0</v>
      </c>
      <c r="U22" s="11">
        <v>1.0</v>
      </c>
    </row>
    <row r="23" ht="12.0" customHeight="1"/>
    <row r="24" ht="12.0" customHeight="1">
      <c r="B24" s="11" t="s">
        <v>263</v>
      </c>
      <c r="E24" s="11" t="s">
        <v>233</v>
      </c>
      <c r="P24" s="11" t="s">
        <v>268</v>
      </c>
    </row>
    <row r="25" ht="12.0" customHeight="1">
      <c r="B25" s="11" t="s">
        <v>236</v>
      </c>
      <c r="C25" s="11" t="s">
        <v>237</v>
      </c>
      <c r="D25" s="11" t="s">
        <v>238</v>
      </c>
      <c r="E25" s="11" t="s">
        <v>236</v>
      </c>
      <c r="F25" s="11" t="s">
        <v>237</v>
      </c>
      <c r="G25" s="11" t="s">
        <v>238</v>
      </c>
      <c r="H25" s="11" t="s">
        <v>239</v>
      </c>
      <c r="I25" s="11" t="s">
        <v>240</v>
      </c>
      <c r="P25" s="22" t="s">
        <v>241</v>
      </c>
      <c r="Q25" s="22" t="s">
        <v>261</v>
      </c>
      <c r="R25" s="22" t="s">
        <v>253</v>
      </c>
    </row>
    <row r="26" ht="12.0" customHeight="1">
      <c r="A26" s="20" t="s">
        <v>31</v>
      </c>
      <c r="O26" s="23" t="s">
        <v>245</v>
      </c>
      <c r="P26" s="24"/>
      <c r="Q26" s="25"/>
      <c r="R26" s="25"/>
    </row>
    <row r="27" ht="12.0" customHeight="1">
      <c r="A27" s="20" t="s">
        <v>32</v>
      </c>
      <c r="O27" s="23" t="s">
        <v>246</v>
      </c>
      <c r="P27" s="24"/>
      <c r="Q27" s="25"/>
      <c r="R27" s="25"/>
    </row>
    <row r="28" ht="12.0" customHeight="1">
      <c r="A28" s="20" t="s">
        <v>33</v>
      </c>
      <c r="O28" s="23" t="s">
        <v>247</v>
      </c>
      <c r="P28" s="24"/>
      <c r="Q28" s="25"/>
      <c r="R28" s="25"/>
    </row>
    <row r="29" ht="12.0" customHeight="1">
      <c r="A29" s="20" t="s">
        <v>34</v>
      </c>
      <c r="O29" s="23" t="s">
        <v>248</v>
      </c>
      <c r="P29" s="24"/>
      <c r="Q29" s="25"/>
      <c r="R29" s="25"/>
    </row>
    <row r="30" ht="12.0" customHeight="1">
      <c r="A30" s="20" t="s">
        <v>35</v>
      </c>
      <c r="O30" s="23" t="s">
        <v>249</v>
      </c>
      <c r="P30" s="24"/>
      <c r="Q30" s="25"/>
      <c r="R30" s="25"/>
    </row>
    <row r="31" ht="12.0" customHeight="1">
      <c r="A31" s="20" t="s">
        <v>36</v>
      </c>
      <c r="O31" s="23" t="s">
        <v>250</v>
      </c>
      <c r="P31" s="24"/>
      <c r="Q31" s="25"/>
      <c r="R31" s="25"/>
    </row>
    <row r="32" ht="12.0" customHeight="1">
      <c r="A32" s="20" t="s">
        <v>37</v>
      </c>
      <c r="O32" s="23" t="s">
        <v>251</v>
      </c>
      <c r="P32" s="24"/>
      <c r="Q32" s="25"/>
      <c r="R32" s="25"/>
    </row>
    <row r="33" ht="12.0" customHeight="1">
      <c r="A33" s="21" t="s">
        <v>38</v>
      </c>
      <c r="E33" s="11">
        <v>0.0</v>
      </c>
      <c r="F33" s="11">
        <v>1.0</v>
      </c>
      <c r="G33" s="11">
        <f>E33/F33</f>
        <v>0</v>
      </c>
      <c r="O33" s="22" t="s">
        <v>243</v>
      </c>
      <c r="P33" s="24"/>
      <c r="Q33" s="25">
        <v>1.0</v>
      </c>
      <c r="R33" s="25"/>
    </row>
    <row r="34" ht="12.0" customHeight="1">
      <c r="A34" s="20" t="s">
        <v>39</v>
      </c>
      <c r="O34" s="23" t="s">
        <v>252</v>
      </c>
      <c r="P34" s="24"/>
      <c r="Q34" s="25"/>
      <c r="R34" s="25"/>
    </row>
    <row r="35" ht="12.0" customHeight="1">
      <c r="A35" s="21" t="s">
        <v>40</v>
      </c>
      <c r="E35" s="11">
        <v>0.0</v>
      </c>
      <c r="F35" s="11">
        <v>1.0</v>
      </c>
      <c r="G35" s="11">
        <f t="shared" ref="G35:G36" si="2">E35/F35</f>
        <v>0</v>
      </c>
      <c r="O35" s="22" t="s">
        <v>242</v>
      </c>
      <c r="P35" s="24"/>
      <c r="Q35" s="25"/>
      <c r="R35" s="25">
        <v>1.0</v>
      </c>
    </row>
    <row r="36" ht="12.0" customHeight="1">
      <c r="A36" s="21" t="s">
        <v>41</v>
      </c>
      <c r="E36" s="11">
        <v>0.0</v>
      </c>
      <c r="F36" s="11">
        <v>1.0</v>
      </c>
      <c r="G36" s="11">
        <f t="shared" si="2"/>
        <v>0</v>
      </c>
      <c r="O36" s="22" t="s">
        <v>253</v>
      </c>
      <c r="P36" s="24">
        <v>1.0</v>
      </c>
      <c r="Q36" s="25"/>
      <c r="R36" s="25"/>
    </row>
    <row r="37" ht="12.0" customHeight="1">
      <c r="A37" s="20" t="s">
        <v>42</v>
      </c>
      <c r="O37" s="23" t="s">
        <v>254</v>
      </c>
      <c r="P37" s="24"/>
      <c r="Q37" s="25"/>
      <c r="R37" s="25"/>
    </row>
    <row r="38" ht="12.0" customHeight="1">
      <c r="A38" s="20" t="s">
        <v>43</v>
      </c>
      <c r="O38" s="23" t="s">
        <v>255</v>
      </c>
      <c r="P38" s="24"/>
      <c r="Q38" s="25"/>
      <c r="R38" s="25"/>
    </row>
    <row r="39" ht="12.0" customHeight="1">
      <c r="A39" s="20" t="s">
        <v>44</v>
      </c>
      <c r="O39" s="23" t="s">
        <v>256</v>
      </c>
      <c r="P39" s="24"/>
      <c r="Q39" s="25"/>
      <c r="R39" s="25"/>
    </row>
    <row r="40" ht="12.0" customHeight="1">
      <c r="A40" s="20" t="s">
        <v>45</v>
      </c>
      <c r="O40" s="23" t="s">
        <v>257</v>
      </c>
      <c r="P40" s="24"/>
      <c r="Q40" s="25"/>
      <c r="R40" s="25"/>
    </row>
    <row r="41" ht="12.0" customHeight="1">
      <c r="A41" s="20" t="s">
        <v>46</v>
      </c>
      <c r="O41" s="23" t="s">
        <v>258</v>
      </c>
      <c r="P41" s="24"/>
      <c r="Q41" s="25"/>
      <c r="R41" s="25"/>
    </row>
    <row r="42" ht="12.0" customHeight="1">
      <c r="A42" s="21" t="s">
        <v>47</v>
      </c>
      <c r="E42" s="11">
        <v>0.0</v>
      </c>
      <c r="F42" s="11">
        <v>1.0</v>
      </c>
      <c r="G42" s="11">
        <f>E42/F42</f>
        <v>0</v>
      </c>
      <c r="O42" s="22" t="s">
        <v>241</v>
      </c>
      <c r="P42" s="24"/>
      <c r="Q42" s="25"/>
      <c r="R42" s="25">
        <v>1.0</v>
      </c>
    </row>
    <row r="43" ht="12.0" customHeight="1">
      <c r="A43" s="20" t="s">
        <v>48</v>
      </c>
      <c r="O43" s="23" t="s">
        <v>259</v>
      </c>
      <c r="P43" s="24"/>
      <c r="Q43" s="25"/>
      <c r="R43" s="25"/>
    </row>
    <row r="44" ht="12.0" customHeight="1">
      <c r="A44" s="21" t="s">
        <v>49</v>
      </c>
      <c r="E44" s="11">
        <v>1.0</v>
      </c>
      <c r="F44" s="11">
        <v>1.0</v>
      </c>
      <c r="G44" s="11">
        <f>E44/F44</f>
        <v>1</v>
      </c>
      <c r="O44" s="22" t="s">
        <v>244</v>
      </c>
      <c r="P44" s="24"/>
      <c r="Q44" s="25"/>
      <c r="R44" s="25">
        <v>1.0</v>
      </c>
    </row>
    <row r="45" ht="12.0" customHeight="1">
      <c r="A45" s="20" t="s">
        <v>50</v>
      </c>
      <c r="O45" s="23" t="s">
        <v>260</v>
      </c>
      <c r="P45" s="24"/>
      <c r="Q45" s="25"/>
      <c r="R45" s="25"/>
    </row>
    <row r="46" ht="12.0" customHeight="1">
      <c r="A46" s="21" t="s">
        <v>51</v>
      </c>
      <c r="E46" s="11">
        <v>0.0</v>
      </c>
      <c r="F46" s="11">
        <v>1.0</v>
      </c>
      <c r="G46" s="11">
        <f>E46/F46</f>
        <v>0</v>
      </c>
      <c r="O46" s="22" t="s">
        <v>261</v>
      </c>
      <c r="P46" s="24"/>
      <c r="Q46" s="25"/>
      <c r="R46" s="25">
        <v>1.0</v>
      </c>
    </row>
    <row r="47" ht="12.0" customHeight="1">
      <c r="P47" s="11">
        <f t="shared" ref="P47:R47" si="3">SUM(P26:P46)</f>
        <v>1</v>
      </c>
      <c r="Q47" s="11">
        <f t="shared" si="3"/>
        <v>1</v>
      </c>
      <c r="R47" s="11">
        <f t="shared" si="3"/>
        <v>4</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 customWidth="1" min="28" max="29" width="10.71"/>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0" t="s">
        <v>31</v>
      </c>
    </row>
    <row r="3" ht="12.0" customHeight="1">
      <c r="A3" s="20" t="s">
        <v>32</v>
      </c>
    </row>
    <row r="4" ht="12.0" customHeight="1">
      <c r="A4" s="20" t="s">
        <v>33</v>
      </c>
    </row>
    <row r="5" ht="12.0" customHeight="1">
      <c r="A5" s="21" t="s">
        <v>34</v>
      </c>
      <c r="B5" s="11">
        <f>G29</f>
        <v>0</v>
      </c>
      <c r="C5" s="11">
        <v>1.0</v>
      </c>
      <c r="F5" s="11">
        <v>0.0</v>
      </c>
      <c r="G5" s="11">
        <v>4.0</v>
      </c>
      <c r="H5" s="11">
        <v>7.0</v>
      </c>
      <c r="I5" s="11">
        <v>1.0</v>
      </c>
      <c r="O5" s="11">
        <v>2.0</v>
      </c>
      <c r="U5" s="11">
        <v>1.0</v>
      </c>
    </row>
    <row r="6" ht="12.0" customHeight="1">
      <c r="A6" s="20" t="s">
        <v>35</v>
      </c>
    </row>
    <row r="7" ht="12.0" customHeight="1">
      <c r="A7" s="20" t="s">
        <v>36</v>
      </c>
    </row>
    <row r="8" ht="12.0" customHeight="1">
      <c r="A8" s="20" t="s">
        <v>37</v>
      </c>
    </row>
    <row r="9" ht="12.0" customHeight="1">
      <c r="A9" s="21" t="s">
        <v>38</v>
      </c>
      <c r="B9" s="11">
        <f>G33</f>
        <v>0</v>
      </c>
      <c r="C9" s="11">
        <v>1.0</v>
      </c>
      <c r="F9" s="11">
        <v>0.0</v>
      </c>
      <c r="H9" s="11">
        <v>7.0</v>
      </c>
      <c r="I9" s="11">
        <v>1.0</v>
      </c>
      <c r="J9" s="11">
        <v>1.0</v>
      </c>
      <c r="O9" s="11">
        <v>2.0</v>
      </c>
      <c r="U9" s="11">
        <v>1.0</v>
      </c>
    </row>
    <row r="10" ht="12.0" customHeight="1">
      <c r="A10" s="20" t="s">
        <v>39</v>
      </c>
    </row>
    <row r="11" ht="12.0" customHeight="1">
      <c r="A11" s="21" t="s">
        <v>40</v>
      </c>
      <c r="B11" s="11">
        <f t="shared" ref="B11:B12" si="1">G35</f>
        <v>0</v>
      </c>
      <c r="C11" s="11">
        <v>1.0</v>
      </c>
      <c r="F11" s="11">
        <v>1.0</v>
      </c>
      <c r="H11" s="11">
        <v>7.0</v>
      </c>
      <c r="I11" s="11">
        <v>1.0</v>
      </c>
      <c r="J11" s="11">
        <v>1.0</v>
      </c>
      <c r="O11" s="11">
        <v>2.0</v>
      </c>
      <c r="U11" s="11">
        <v>1.0</v>
      </c>
    </row>
    <row r="12" ht="12.0" customHeight="1">
      <c r="A12" s="21" t="s">
        <v>41</v>
      </c>
      <c r="B12" s="11">
        <f t="shared" si="1"/>
        <v>1</v>
      </c>
      <c r="C12" s="11">
        <v>1.0</v>
      </c>
      <c r="F12" s="11">
        <v>0.0</v>
      </c>
      <c r="H12" s="11">
        <v>7.0</v>
      </c>
      <c r="I12" s="11">
        <v>1.0</v>
      </c>
      <c r="J12" s="11">
        <v>1.0</v>
      </c>
      <c r="O12" s="11">
        <v>2.0</v>
      </c>
      <c r="U12" s="11">
        <v>1.0</v>
      </c>
      <c r="V12" s="11">
        <v>1.0</v>
      </c>
    </row>
    <row r="13" ht="12.0" customHeight="1">
      <c r="A13" s="20" t="s">
        <v>42</v>
      </c>
    </row>
    <row r="14" ht="12.0" customHeight="1">
      <c r="A14" s="20" t="s">
        <v>43</v>
      </c>
    </row>
    <row r="15" ht="12.0" customHeight="1">
      <c r="A15" s="20" t="s">
        <v>44</v>
      </c>
    </row>
    <row r="16" ht="12.0" customHeight="1">
      <c r="A16" s="20" t="s">
        <v>45</v>
      </c>
    </row>
    <row r="17" ht="12.0" customHeight="1">
      <c r="A17" s="20" t="s">
        <v>46</v>
      </c>
    </row>
    <row r="18" ht="12.0" customHeight="1">
      <c r="A18" s="21" t="s">
        <v>47</v>
      </c>
      <c r="B18" s="11">
        <f>G42</f>
        <v>0</v>
      </c>
      <c r="C18" s="11">
        <v>1.0</v>
      </c>
      <c r="F18" s="11">
        <v>1.0</v>
      </c>
      <c r="H18" s="11">
        <v>7.0</v>
      </c>
      <c r="I18" s="11">
        <v>1.0</v>
      </c>
      <c r="J18" s="11">
        <v>1.0</v>
      </c>
      <c r="O18" s="11">
        <v>2.0</v>
      </c>
      <c r="U18" s="11">
        <v>1.0</v>
      </c>
    </row>
    <row r="19" ht="12.0" customHeight="1">
      <c r="A19" s="20" t="s">
        <v>48</v>
      </c>
      <c r="AC19" s="1"/>
    </row>
    <row r="20" ht="12.0" customHeight="1">
      <c r="A20" s="21" t="s">
        <v>49</v>
      </c>
      <c r="B20" s="11">
        <f>G44</f>
        <v>0</v>
      </c>
      <c r="C20" s="11">
        <v>1.0</v>
      </c>
      <c r="F20" s="11">
        <v>1.0</v>
      </c>
      <c r="H20" s="11">
        <v>7.0</v>
      </c>
      <c r="I20" s="11">
        <v>1.0</v>
      </c>
      <c r="J20" s="11">
        <v>1.0</v>
      </c>
      <c r="O20" s="11">
        <v>2.0</v>
      </c>
      <c r="U20" s="11">
        <v>1.0</v>
      </c>
    </row>
    <row r="21" ht="12.0" customHeight="1">
      <c r="A21" s="20" t="s">
        <v>50</v>
      </c>
    </row>
    <row r="22" ht="12.0" customHeight="1">
      <c r="A22" s="21" t="s">
        <v>51</v>
      </c>
      <c r="B22" s="11">
        <f>G46</f>
        <v>0</v>
      </c>
      <c r="C22" s="11">
        <v>1.0</v>
      </c>
      <c r="F22" s="11">
        <v>1.0</v>
      </c>
      <c r="G22" s="11">
        <v>3.0</v>
      </c>
      <c r="H22" s="11">
        <v>7.0</v>
      </c>
      <c r="I22" s="11">
        <v>1.0</v>
      </c>
      <c r="O22" s="11">
        <v>2.0</v>
      </c>
      <c r="P22" s="11">
        <v>1.0</v>
      </c>
      <c r="U22" s="11">
        <v>1.0</v>
      </c>
    </row>
    <row r="23" ht="12.0" customHeight="1"/>
    <row r="24" ht="12.0" customHeight="1">
      <c r="B24" s="11" t="s">
        <v>263</v>
      </c>
      <c r="E24" s="11" t="s">
        <v>233</v>
      </c>
      <c r="P24" s="11" t="s">
        <v>269</v>
      </c>
    </row>
    <row r="25" ht="12.0" customHeight="1">
      <c r="B25" s="11" t="s">
        <v>236</v>
      </c>
      <c r="C25" s="11" t="s">
        <v>237</v>
      </c>
      <c r="D25" s="11" t="s">
        <v>238</v>
      </c>
      <c r="E25" s="11" t="s">
        <v>236</v>
      </c>
      <c r="F25" s="11" t="s">
        <v>237</v>
      </c>
      <c r="G25" s="11" t="s">
        <v>238</v>
      </c>
      <c r="H25" s="11" t="s">
        <v>239</v>
      </c>
      <c r="I25" s="11" t="s">
        <v>240</v>
      </c>
      <c r="P25" s="22" t="s">
        <v>261</v>
      </c>
      <c r="Q25" s="22" t="s">
        <v>248</v>
      </c>
    </row>
    <row r="26" ht="12.0" customHeight="1">
      <c r="A26" s="20" t="s">
        <v>31</v>
      </c>
      <c r="O26" s="23" t="s">
        <v>245</v>
      </c>
      <c r="P26" s="24"/>
      <c r="Q26" s="25"/>
    </row>
    <row r="27" ht="12.0" customHeight="1">
      <c r="A27" s="20" t="s">
        <v>32</v>
      </c>
      <c r="O27" s="23" t="s">
        <v>246</v>
      </c>
      <c r="P27" s="24"/>
      <c r="Q27" s="25"/>
    </row>
    <row r="28" ht="12.0" customHeight="1">
      <c r="A28" s="20" t="s">
        <v>33</v>
      </c>
      <c r="O28" s="23" t="s">
        <v>247</v>
      </c>
      <c r="P28" s="24"/>
      <c r="Q28" s="25"/>
    </row>
    <row r="29" ht="12.0" customHeight="1">
      <c r="A29" s="21" t="s">
        <v>34</v>
      </c>
      <c r="E29" s="11">
        <v>0.0</v>
      </c>
      <c r="F29" s="11">
        <v>1.0</v>
      </c>
      <c r="G29" s="11">
        <f>E29/F29</f>
        <v>0</v>
      </c>
      <c r="O29" s="22" t="s">
        <v>248</v>
      </c>
      <c r="P29" s="24">
        <v>1.0</v>
      </c>
      <c r="Q29" s="25"/>
    </row>
    <row r="30" ht="12.0" customHeight="1">
      <c r="A30" s="20" t="s">
        <v>35</v>
      </c>
      <c r="O30" s="23" t="s">
        <v>249</v>
      </c>
      <c r="P30" s="24"/>
      <c r="Q30" s="25"/>
    </row>
    <row r="31" ht="12.0" customHeight="1">
      <c r="A31" s="20" t="s">
        <v>36</v>
      </c>
      <c r="O31" s="23" t="s">
        <v>250</v>
      </c>
      <c r="P31" s="24"/>
      <c r="Q31" s="25"/>
    </row>
    <row r="32" ht="12.0" customHeight="1">
      <c r="A32" s="20" t="s">
        <v>37</v>
      </c>
      <c r="O32" s="23" t="s">
        <v>251</v>
      </c>
      <c r="P32" s="24"/>
      <c r="Q32" s="25"/>
    </row>
    <row r="33" ht="12.0" customHeight="1">
      <c r="A33" s="21" t="s">
        <v>38</v>
      </c>
      <c r="E33" s="11">
        <v>0.0</v>
      </c>
      <c r="F33" s="11">
        <v>1.0</v>
      </c>
      <c r="G33" s="11">
        <f>E33/F33</f>
        <v>0</v>
      </c>
      <c r="O33" s="22" t="s">
        <v>243</v>
      </c>
      <c r="P33" s="24">
        <v>1.0</v>
      </c>
      <c r="Q33" s="25"/>
    </row>
    <row r="34" ht="12.0" customHeight="1">
      <c r="A34" s="20" t="s">
        <v>39</v>
      </c>
      <c r="O34" s="23" t="s">
        <v>252</v>
      </c>
      <c r="P34" s="24"/>
      <c r="Q34" s="25"/>
    </row>
    <row r="35" ht="12.0" customHeight="1">
      <c r="A35" s="21" t="s">
        <v>40</v>
      </c>
      <c r="E35" s="11">
        <v>0.0</v>
      </c>
      <c r="F35" s="11">
        <v>1.0</v>
      </c>
      <c r="G35" s="11">
        <f t="shared" ref="G35:G36" si="2">E35/F35</f>
        <v>0</v>
      </c>
      <c r="O35" s="22" t="s">
        <v>242</v>
      </c>
      <c r="P35" s="24"/>
      <c r="Q35" s="25">
        <v>1.0</v>
      </c>
    </row>
    <row r="36" ht="12.0" customHeight="1">
      <c r="A36" s="21" t="s">
        <v>41</v>
      </c>
      <c r="E36" s="11">
        <v>1.0</v>
      </c>
      <c r="F36" s="11">
        <v>1.0</v>
      </c>
      <c r="G36" s="11">
        <f t="shared" si="2"/>
        <v>1</v>
      </c>
      <c r="O36" s="22" t="s">
        <v>253</v>
      </c>
      <c r="P36" s="24">
        <v>1.0</v>
      </c>
      <c r="Q36" s="25"/>
    </row>
    <row r="37" ht="12.0" customHeight="1">
      <c r="A37" s="20" t="s">
        <v>42</v>
      </c>
      <c r="O37" s="23" t="s">
        <v>254</v>
      </c>
      <c r="P37" s="24"/>
      <c r="Q37" s="25"/>
    </row>
    <row r="38" ht="12.0" customHeight="1">
      <c r="A38" s="20" t="s">
        <v>43</v>
      </c>
      <c r="O38" s="23" t="s">
        <v>255</v>
      </c>
      <c r="P38" s="24"/>
      <c r="Q38" s="25"/>
    </row>
    <row r="39" ht="12.0" customHeight="1">
      <c r="A39" s="20" t="s">
        <v>44</v>
      </c>
      <c r="O39" s="23" t="s">
        <v>256</v>
      </c>
      <c r="P39" s="24"/>
      <c r="Q39" s="25"/>
    </row>
    <row r="40" ht="12.0" customHeight="1">
      <c r="A40" s="20" t="s">
        <v>45</v>
      </c>
      <c r="O40" s="23" t="s">
        <v>257</v>
      </c>
      <c r="P40" s="24"/>
      <c r="Q40" s="25"/>
    </row>
    <row r="41" ht="12.0" customHeight="1">
      <c r="A41" s="20" t="s">
        <v>46</v>
      </c>
      <c r="O41" s="23" t="s">
        <v>258</v>
      </c>
      <c r="P41" s="24"/>
      <c r="Q41" s="25"/>
    </row>
    <row r="42" ht="12.0" customHeight="1">
      <c r="A42" s="21" t="s">
        <v>47</v>
      </c>
      <c r="E42" s="11">
        <v>0.0</v>
      </c>
      <c r="F42" s="11">
        <v>1.0</v>
      </c>
      <c r="G42" s="11">
        <f>E42/F42</f>
        <v>0</v>
      </c>
      <c r="O42" s="22" t="s">
        <v>241</v>
      </c>
      <c r="P42" s="24"/>
      <c r="Q42" s="25">
        <v>1.0</v>
      </c>
    </row>
    <row r="43" ht="12.0" customHeight="1">
      <c r="A43" s="20" t="s">
        <v>48</v>
      </c>
      <c r="O43" s="23" t="s">
        <v>259</v>
      </c>
      <c r="P43" s="24"/>
      <c r="Q43" s="25"/>
    </row>
    <row r="44" ht="12.0" customHeight="1">
      <c r="A44" s="21" t="s">
        <v>49</v>
      </c>
      <c r="E44" s="11">
        <v>0.0</v>
      </c>
      <c r="F44" s="11">
        <v>1.0</v>
      </c>
      <c r="G44" s="11">
        <f>E44/F44</f>
        <v>0</v>
      </c>
      <c r="O44" s="22" t="s">
        <v>244</v>
      </c>
      <c r="P44" s="24"/>
      <c r="Q44" s="25">
        <v>1.0</v>
      </c>
    </row>
    <row r="45" ht="12.0" customHeight="1">
      <c r="A45" s="20" t="s">
        <v>50</v>
      </c>
      <c r="O45" s="23" t="s">
        <v>260</v>
      </c>
      <c r="P45" s="24"/>
      <c r="Q45" s="25"/>
    </row>
    <row r="46" ht="12.0" customHeight="1">
      <c r="A46" s="21" t="s">
        <v>51</v>
      </c>
      <c r="E46" s="11">
        <v>0.0</v>
      </c>
      <c r="F46" s="11">
        <v>1.0</v>
      </c>
      <c r="G46" s="11">
        <f>E46/F46</f>
        <v>0</v>
      </c>
      <c r="O46" s="22" t="s">
        <v>261</v>
      </c>
      <c r="P46" s="24"/>
      <c r="Q46" s="25">
        <v>1.0</v>
      </c>
    </row>
    <row r="47" ht="12.0" customHeight="1">
      <c r="B47" s="11" t="s">
        <v>270</v>
      </c>
      <c r="P47" s="11">
        <f t="shared" ref="P47:Q47" si="3">SUM(P26:P46)</f>
        <v>3</v>
      </c>
      <c r="Q47" s="11">
        <f t="shared" si="3"/>
        <v>4</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 customWidth="1" min="28" max="29" width="10.71"/>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0" t="s">
        <v>31</v>
      </c>
    </row>
    <row r="3" ht="12.0" customHeight="1">
      <c r="A3" s="20" t="s">
        <v>32</v>
      </c>
    </row>
    <row r="4" ht="12.0" customHeight="1">
      <c r="A4" s="20" t="s">
        <v>33</v>
      </c>
    </row>
    <row r="5" ht="12.0" customHeight="1">
      <c r="A5" s="21" t="s">
        <v>34</v>
      </c>
      <c r="B5" s="11">
        <f>H29</f>
        <v>0</v>
      </c>
      <c r="C5" s="11">
        <v>1.0</v>
      </c>
      <c r="F5" s="11">
        <v>0.0</v>
      </c>
      <c r="G5" s="11">
        <v>0.0</v>
      </c>
      <c r="H5" s="11">
        <v>8.0</v>
      </c>
      <c r="I5" s="11">
        <v>1.0</v>
      </c>
      <c r="O5" s="11">
        <v>2.0</v>
      </c>
      <c r="U5" s="11">
        <v>1.0</v>
      </c>
    </row>
    <row r="6" ht="12.0" customHeight="1">
      <c r="A6" s="20" t="s">
        <v>35</v>
      </c>
    </row>
    <row r="7" ht="12.0" customHeight="1">
      <c r="A7" s="20" t="s">
        <v>36</v>
      </c>
    </row>
    <row r="8" ht="12.0" customHeight="1">
      <c r="A8" s="20" t="s">
        <v>37</v>
      </c>
    </row>
    <row r="9" ht="12.0" customHeight="1">
      <c r="A9" s="21" t="s">
        <v>38</v>
      </c>
      <c r="B9" s="11">
        <f>H33</f>
        <v>0</v>
      </c>
      <c r="C9" s="11">
        <v>1.0</v>
      </c>
      <c r="F9" s="11">
        <v>1.0</v>
      </c>
      <c r="H9" s="11">
        <v>8.0</v>
      </c>
      <c r="I9" s="11">
        <v>1.0</v>
      </c>
      <c r="J9" s="11">
        <v>1.0</v>
      </c>
      <c r="O9" s="11">
        <v>2.0</v>
      </c>
      <c r="U9" s="11">
        <v>1.0</v>
      </c>
    </row>
    <row r="10" ht="12.0" customHeight="1">
      <c r="A10" s="20" t="s">
        <v>39</v>
      </c>
    </row>
    <row r="11" ht="12.0" customHeight="1">
      <c r="A11" s="21" t="s">
        <v>40</v>
      </c>
      <c r="B11" s="11">
        <f t="shared" ref="B11:B13" si="1">H35</f>
        <v>0</v>
      </c>
      <c r="C11" s="11">
        <v>1.0</v>
      </c>
      <c r="F11" s="11">
        <v>1.0</v>
      </c>
      <c r="H11" s="11">
        <v>8.0</v>
      </c>
      <c r="I11" s="11">
        <v>1.0</v>
      </c>
      <c r="J11" s="11">
        <v>1.0</v>
      </c>
      <c r="O11" s="11">
        <v>2.0</v>
      </c>
      <c r="U11" s="11">
        <v>1.0</v>
      </c>
    </row>
    <row r="12" ht="12.0" customHeight="1">
      <c r="A12" s="21" t="s">
        <v>41</v>
      </c>
      <c r="B12" s="11">
        <f t="shared" si="1"/>
        <v>0</v>
      </c>
      <c r="C12" s="11">
        <v>1.0</v>
      </c>
      <c r="F12" s="11">
        <v>0.0</v>
      </c>
      <c r="H12" s="11">
        <v>8.0</v>
      </c>
      <c r="I12" s="11">
        <v>1.0</v>
      </c>
      <c r="J12" s="11">
        <v>1.0</v>
      </c>
      <c r="O12" s="11">
        <v>2.0</v>
      </c>
      <c r="U12" s="11">
        <v>1.0</v>
      </c>
    </row>
    <row r="13" ht="12.0" customHeight="1">
      <c r="A13" s="21" t="s">
        <v>42</v>
      </c>
      <c r="B13" s="11">
        <f t="shared" si="1"/>
        <v>0.5</v>
      </c>
      <c r="C13" s="11">
        <v>1.5</v>
      </c>
      <c r="F13" s="11">
        <v>0.0</v>
      </c>
      <c r="G13" s="11">
        <v>5.0</v>
      </c>
      <c r="H13" s="11">
        <v>8.0</v>
      </c>
      <c r="I13" s="11">
        <v>1.0</v>
      </c>
      <c r="O13" s="11">
        <v>2.0</v>
      </c>
      <c r="P13" s="11">
        <v>1.0</v>
      </c>
      <c r="S13" s="11">
        <v>0.5</v>
      </c>
      <c r="T13" s="11">
        <v>0.5</v>
      </c>
      <c r="U13" s="11">
        <v>1.0</v>
      </c>
    </row>
    <row r="14" ht="12.0" customHeight="1">
      <c r="A14" s="20" t="s">
        <v>43</v>
      </c>
    </row>
    <row r="15" ht="12.0" customHeight="1">
      <c r="A15" s="20" t="s">
        <v>44</v>
      </c>
    </row>
    <row r="16" ht="12.0" customHeight="1">
      <c r="A16" s="20" t="s">
        <v>45</v>
      </c>
    </row>
    <row r="17" ht="12.0" customHeight="1">
      <c r="A17" s="20" t="s">
        <v>46</v>
      </c>
    </row>
    <row r="18" ht="12.0" customHeight="1">
      <c r="A18" s="21" t="s">
        <v>47</v>
      </c>
      <c r="B18" s="11">
        <f>H42</f>
        <v>1</v>
      </c>
      <c r="C18" s="11">
        <v>1.0</v>
      </c>
      <c r="F18" s="11">
        <v>1.0</v>
      </c>
      <c r="H18" s="11">
        <v>8.0</v>
      </c>
      <c r="I18" s="11">
        <v>1.0</v>
      </c>
      <c r="J18" s="11">
        <v>1.0</v>
      </c>
      <c r="O18" s="11">
        <v>2.0</v>
      </c>
      <c r="U18" s="11">
        <v>1.0</v>
      </c>
      <c r="V18" s="11">
        <v>1.0</v>
      </c>
    </row>
    <row r="19" ht="12.0" customHeight="1">
      <c r="A19" s="20" t="s">
        <v>48</v>
      </c>
      <c r="AC19" s="1"/>
    </row>
    <row r="20" ht="12.0" customHeight="1">
      <c r="A20" s="21" t="s">
        <v>49</v>
      </c>
      <c r="B20" s="11">
        <f>H44</f>
        <v>0</v>
      </c>
      <c r="C20" s="11">
        <v>1.0</v>
      </c>
      <c r="F20" s="11">
        <v>1.0</v>
      </c>
      <c r="G20" s="11">
        <v>1.0</v>
      </c>
      <c r="H20" s="11">
        <v>8.0</v>
      </c>
      <c r="I20" s="11">
        <v>1.0</v>
      </c>
      <c r="O20" s="11">
        <v>2.0</v>
      </c>
      <c r="U20" s="11">
        <v>1.0</v>
      </c>
    </row>
    <row r="21" ht="12.0" customHeight="1">
      <c r="A21" s="20" t="s">
        <v>50</v>
      </c>
    </row>
    <row r="22" ht="12.0" customHeight="1">
      <c r="A22" s="21" t="s">
        <v>51</v>
      </c>
      <c r="B22" s="11">
        <f>H46</f>
        <v>0</v>
      </c>
      <c r="C22" s="11">
        <v>1.5</v>
      </c>
      <c r="F22" s="11">
        <v>1.0</v>
      </c>
      <c r="H22" s="11">
        <v>8.0</v>
      </c>
      <c r="I22" s="11">
        <v>1.0</v>
      </c>
      <c r="J22" s="11">
        <v>1.0</v>
      </c>
      <c r="O22" s="11">
        <v>2.0</v>
      </c>
      <c r="P22" s="11">
        <v>1.0</v>
      </c>
      <c r="S22" s="11">
        <v>0.5</v>
      </c>
      <c r="U22" s="11">
        <v>1.0</v>
      </c>
    </row>
    <row r="23" ht="12.0" customHeight="1"/>
    <row r="24" ht="12.0" customHeight="1">
      <c r="B24" s="11" t="s">
        <v>271</v>
      </c>
      <c r="E24" s="11" t="s">
        <v>233</v>
      </c>
      <c r="P24" s="11" t="s">
        <v>272</v>
      </c>
    </row>
    <row r="25" ht="12.0" customHeight="1">
      <c r="B25" s="11" t="s">
        <v>236</v>
      </c>
      <c r="C25" s="11" t="s">
        <v>237</v>
      </c>
      <c r="D25" s="11" t="s">
        <v>238</v>
      </c>
      <c r="E25" s="11" t="s">
        <v>236</v>
      </c>
      <c r="F25" s="11" t="s">
        <v>237</v>
      </c>
      <c r="G25" s="11" t="s">
        <v>238</v>
      </c>
      <c r="H25" s="11" t="s">
        <v>239</v>
      </c>
      <c r="I25" s="11" t="s">
        <v>240</v>
      </c>
      <c r="P25" s="22" t="s">
        <v>248</v>
      </c>
      <c r="Q25" s="22" t="s">
        <v>244</v>
      </c>
      <c r="R25" s="22" t="s">
        <v>254</v>
      </c>
    </row>
    <row r="26" ht="12.0" customHeight="1">
      <c r="A26" s="20" t="s">
        <v>31</v>
      </c>
      <c r="O26" s="23" t="s">
        <v>245</v>
      </c>
      <c r="P26" s="24"/>
      <c r="Q26" s="25"/>
      <c r="R26" s="25"/>
    </row>
    <row r="27" ht="12.0" customHeight="1">
      <c r="A27" s="20" t="s">
        <v>32</v>
      </c>
      <c r="O27" s="23" t="s">
        <v>246</v>
      </c>
      <c r="P27" s="24"/>
      <c r="Q27" s="25"/>
      <c r="R27" s="25"/>
    </row>
    <row r="28" ht="12.0" customHeight="1">
      <c r="A28" s="20" t="s">
        <v>33</v>
      </c>
      <c r="O28" s="23" t="s">
        <v>247</v>
      </c>
      <c r="P28" s="24"/>
      <c r="Q28" s="25"/>
      <c r="R28" s="25"/>
    </row>
    <row r="29" ht="12.0" customHeight="1">
      <c r="A29" s="21" t="s">
        <v>34</v>
      </c>
      <c r="E29" s="11">
        <v>0.0</v>
      </c>
      <c r="F29" s="11">
        <v>1.0</v>
      </c>
      <c r="G29" s="11">
        <f>E29/F29</f>
        <v>0</v>
      </c>
      <c r="H29" s="11">
        <f>D29+G29</f>
        <v>0</v>
      </c>
      <c r="O29" s="22" t="s">
        <v>248</v>
      </c>
      <c r="P29" s="24"/>
      <c r="Q29" s="25">
        <v>1.0</v>
      </c>
      <c r="R29" s="25"/>
      <c r="T29" s="11" t="s">
        <v>273</v>
      </c>
    </row>
    <row r="30" ht="12.0" customHeight="1">
      <c r="A30" s="20" t="s">
        <v>35</v>
      </c>
      <c r="O30" s="23" t="s">
        <v>249</v>
      </c>
      <c r="P30" s="24"/>
      <c r="Q30" s="25"/>
      <c r="R30" s="25"/>
      <c r="T30" s="11" t="s">
        <v>274</v>
      </c>
    </row>
    <row r="31" ht="12.0" customHeight="1">
      <c r="A31" s="20" t="s">
        <v>36</v>
      </c>
      <c r="O31" s="23" t="s">
        <v>250</v>
      </c>
      <c r="P31" s="24"/>
      <c r="Q31" s="25"/>
      <c r="R31" s="25"/>
    </row>
    <row r="32" ht="12.0" customHeight="1">
      <c r="A32" s="20" t="s">
        <v>37</v>
      </c>
      <c r="O32" s="23" t="s">
        <v>251</v>
      </c>
      <c r="P32" s="24"/>
      <c r="Q32" s="25"/>
      <c r="R32" s="25"/>
    </row>
    <row r="33" ht="12.0" customHeight="1">
      <c r="A33" s="21" t="s">
        <v>38</v>
      </c>
      <c r="E33" s="11">
        <v>0.0</v>
      </c>
      <c r="F33" s="11">
        <v>1.0</v>
      </c>
      <c r="G33" s="11">
        <f>E33/F33</f>
        <v>0</v>
      </c>
      <c r="H33" s="11">
        <f>D33+G33</f>
        <v>0</v>
      </c>
      <c r="O33" s="22" t="s">
        <v>243</v>
      </c>
      <c r="P33" s="24"/>
      <c r="Q33" s="25"/>
      <c r="R33" s="25">
        <v>1.0</v>
      </c>
    </row>
    <row r="34" ht="12.0" customHeight="1">
      <c r="A34" s="20" t="s">
        <v>39</v>
      </c>
      <c r="O34" s="23" t="s">
        <v>252</v>
      </c>
      <c r="P34" s="24"/>
      <c r="Q34" s="25"/>
      <c r="R34" s="25"/>
    </row>
    <row r="35" ht="12.0" customHeight="1">
      <c r="A35" s="21" t="s">
        <v>40</v>
      </c>
      <c r="E35" s="11">
        <v>0.0</v>
      </c>
      <c r="F35" s="11">
        <v>1.0</v>
      </c>
      <c r="G35" s="11">
        <f t="shared" ref="G35:G37" si="2">E35/F35</f>
        <v>0</v>
      </c>
      <c r="H35" s="11">
        <f t="shared" ref="H35:H37" si="3">D35+G35</f>
        <v>0</v>
      </c>
      <c r="O35" s="22" t="s">
        <v>242</v>
      </c>
      <c r="P35" s="24"/>
      <c r="Q35" s="25"/>
      <c r="R35" s="25">
        <v>1.0</v>
      </c>
    </row>
    <row r="36" ht="12.0" customHeight="1">
      <c r="A36" s="21" t="s">
        <v>41</v>
      </c>
      <c r="E36" s="11">
        <v>0.0</v>
      </c>
      <c r="F36" s="11">
        <v>1.0</v>
      </c>
      <c r="G36" s="11">
        <f t="shared" si="2"/>
        <v>0</v>
      </c>
      <c r="H36" s="11">
        <f t="shared" si="3"/>
        <v>0</v>
      </c>
      <c r="O36" s="22" t="s">
        <v>253</v>
      </c>
      <c r="P36" s="24">
        <v>0.0</v>
      </c>
      <c r="Q36" s="25"/>
      <c r="R36" s="25"/>
    </row>
    <row r="37" ht="12.0" customHeight="1">
      <c r="A37" s="21" t="s">
        <v>42</v>
      </c>
      <c r="B37" s="11">
        <v>0.5</v>
      </c>
      <c r="C37" s="11">
        <v>1.0</v>
      </c>
      <c r="D37" s="11">
        <f>B37/C37</f>
        <v>0.5</v>
      </c>
      <c r="E37" s="11">
        <v>0.0</v>
      </c>
      <c r="F37" s="11">
        <v>1.0</v>
      </c>
      <c r="G37" s="11">
        <f t="shared" si="2"/>
        <v>0</v>
      </c>
      <c r="H37" s="11">
        <f t="shared" si="3"/>
        <v>0.5</v>
      </c>
      <c r="O37" s="22" t="s">
        <v>254</v>
      </c>
      <c r="P37" s="24">
        <v>0.0</v>
      </c>
      <c r="Q37" s="25"/>
      <c r="R37" s="25"/>
    </row>
    <row r="38" ht="12.0" customHeight="1">
      <c r="A38" s="20" t="s">
        <v>43</v>
      </c>
      <c r="O38" s="23" t="s">
        <v>255</v>
      </c>
      <c r="P38" s="24"/>
      <c r="Q38" s="25"/>
      <c r="R38" s="25"/>
    </row>
    <row r="39" ht="12.0" customHeight="1">
      <c r="A39" s="20" t="s">
        <v>44</v>
      </c>
      <c r="O39" s="23" t="s">
        <v>256</v>
      </c>
      <c r="P39" s="24"/>
      <c r="Q39" s="25"/>
      <c r="R39" s="25"/>
    </row>
    <row r="40" ht="12.0" customHeight="1">
      <c r="A40" s="20" t="s">
        <v>45</v>
      </c>
      <c r="O40" s="23" t="s">
        <v>257</v>
      </c>
      <c r="P40" s="24"/>
      <c r="Q40" s="25"/>
      <c r="R40" s="25"/>
    </row>
    <row r="41" ht="12.0" customHeight="1">
      <c r="A41" s="20" t="s">
        <v>46</v>
      </c>
      <c r="O41" s="23" t="s">
        <v>258</v>
      </c>
      <c r="P41" s="24"/>
      <c r="Q41" s="25"/>
      <c r="R41" s="25"/>
    </row>
    <row r="42" ht="12.0" customHeight="1">
      <c r="A42" s="21" t="s">
        <v>47</v>
      </c>
      <c r="E42" s="11">
        <v>1.0</v>
      </c>
      <c r="F42" s="11">
        <v>1.0</v>
      </c>
      <c r="G42" s="11">
        <f>E42/F42</f>
        <v>1</v>
      </c>
      <c r="H42" s="11">
        <f>D42+G42</f>
        <v>1</v>
      </c>
      <c r="O42" s="22" t="s">
        <v>241</v>
      </c>
      <c r="P42" s="24"/>
      <c r="Q42" s="25"/>
      <c r="R42" s="25">
        <v>1.0</v>
      </c>
    </row>
    <row r="43" ht="12.0" customHeight="1">
      <c r="A43" s="20" t="s">
        <v>48</v>
      </c>
      <c r="O43" s="23" t="s">
        <v>259</v>
      </c>
      <c r="P43" s="24"/>
      <c r="Q43" s="25"/>
      <c r="R43" s="25"/>
    </row>
    <row r="44" ht="12.0" customHeight="1">
      <c r="A44" s="21" t="s">
        <v>49</v>
      </c>
      <c r="E44" s="11">
        <v>0.0</v>
      </c>
      <c r="F44" s="11">
        <v>1.0</v>
      </c>
      <c r="G44" s="11">
        <f>E44/F44</f>
        <v>0</v>
      </c>
      <c r="H44" s="11">
        <f>D44+G44</f>
        <v>0</v>
      </c>
      <c r="O44" s="22" t="s">
        <v>244</v>
      </c>
      <c r="P44" s="24"/>
      <c r="Q44" s="25"/>
      <c r="R44" s="25">
        <v>1.0</v>
      </c>
    </row>
    <row r="45" ht="12.0" customHeight="1">
      <c r="A45" s="20" t="s">
        <v>50</v>
      </c>
      <c r="O45" s="23" t="s">
        <v>260</v>
      </c>
      <c r="P45" s="24"/>
      <c r="Q45" s="25"/>
      <c r="R45" s="25"/>
    </row>
    <row r="46" ht="12.0" customHeight="1">
      <c r="A46" s="21" t="s">
        <v>51</v>
      </c>
      <c r="B46" s="11">
        <v>0.0</v>
      </c>
      <c r="C46" s="11">
        <v>1.0</v>
      </c>
      <c r="D46" s="11">
        <f>B46/C46</f>
        <v>0</v>
      </c>
      <c r="E46" s="11">
        <v>0.0</v>
      </c>
      <c r="F46" s="11">
        <v>1.0</v>
      </c>
      <c r="G46" s="11">
        <f>E46/F46</f>
        <v>0</v>
      </c>
      <c r="H46" s="11">
        <f>D46+G46</f>
        <v>0</v>
      </c>
      <c r="O46" s="22" t="s">
        <v>261</v>
      </c>
      <c r="P46" s="24"/>
      <c r="Q46" s="25"/>
      <c r="R46" s="25">
        <v>1.0</v>
      </c>
    </row>
    <row r="47" ht="12.0" customHeight="1">
      <c r="P47" s="11">
        <f t="shared" ref="P47:R47" si="4">SUM(P26:P46)</f>
        <v>0</v>
      </c>
      <c r="Q47" s="11">
        <f t="shared" si="4"/>
        <v>1</v>
      </c>
      <c r="R47" s="11">
        <f t="shared" si="4"/>
        <v>5</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9" width="8.86"/>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1" t="s">
        <v>31</v>
      </c>
      <c r="B2" s="11">
        <f>H26</f>
        <v>0</v>
      </c>
      <c r="C2" s="11">
        <v>1.5</v>
      </c>
      <c r="F2" s="11">
        <v>0.0</v>
      </c>
      <c r="G2" s="11">
        <v>5.0</v>
      </c>
      <c r="H2" s="11">
        <v>9.0</v>
      </c>
      <c r="I2" s="11">
        <v>1.0</v>
      </c>
      <c r="O2" s="11">
        <v>2.0</v>
      </c>
      <c r="S2" s="11">
        <v>0.5</v>
      </c>
      <c r="U2" s="11">
        <v>1.0</v>
      </c>
    </row>
    <row r="3" ht="12.0" customHeight="1">
      <c r="A3" s="20" t="s">
        <v>32</v>
      </c>
    </row>
    <row r="4" ht="12.0" customHeight="1">
      <c r="A4" s="20" t="s">
        <v>33</v>
      </c>
    </row>
    <row r="5" ht="12.0" customHeight="1">
      <c r="A5" s="21" t="s">
        <v>34</v>
      </c>
      <c r="B5" s="11">
        <f>H29</f>
        <v>0</v>
      </c>
      <c r="C5" s="11">
        <v>1.5</v>
      </c>
      <c r="F5" s="11">
        <v>0.0</v>
      </c>
      <c r="G5" s="11">
        <v>2.0</v>
      </c>
      <c r="H5" s="11">
        <v>9.0</v>
      </c>
      <c r="I5" s="11">
        <v>1.0</v>
      </c>
      <c r="O5" s="11">
        <v>2.0</v>
      </c>
      <c r="S5" s="11">
        <v>0.5</v>
      </c>
      <c r="U5" s="11">
        <v>1.0</v>
      </c>
    </row>
    <row r="6" ht="12.0" customHeight="1">
      <c r="A6" s="20" t="s">
        <v>35</v>
      </c>
    </row>
    <row r="7" ht="12.0" customHeight="1">
      <c r="A7" s="20" t="s">
        <v>36</v>
      </c>
    </row>
    <row r="8" ht="12.0" customHeight="1">
      <c r="A8" s="20" t="s">
        <v>37</v>
      </c>
    </row>
    <row r="9" ht="12.0" customHeight="1">
      <c r="A9" s="21" t="s">
        <v>38</v>
      </c>
      <c r="B9" s="11">
        <f>H33</f>
        <v>0</v>
      </c>
      <c r="C9" s="11">
        <v>1.5</v>
      </c>
      <c r="F9" s="11">
        <v>1.0</v>
      </c>
      <c r="H9" s="11">
        <v>9.0</v>
      </c>
      <c r="I9" s="11">
        <v>1.0</v>
      </c>
      <c r="J9" s="11">
        <v>1.0</v>
      </c>
      <c r="O9" s="11">
        <v>2.0</v>
      </c>
      <c r="S9" s="11">
        <v>0.5</v>
      </c>
      <c r="U9" s="11">
        <v>1.0</v>
      </c>
    </row>
    <row r="10" ht="12.0" customHeight="1">
      <c r="A10" s="20" t="s">
        <v>39</v>
      </c>
    </row>
    <row r="11" ht="12.0" customHeight="1">
      <c r="A11" s="21" t="s">
        <v>40</v>
      </c>
      <c r="B11" s="11">
        <f t="shared" ref="B11:B13" si="1">H35</f>
        <v>0</v>
      </c>
      <c r="C11" s="11">
        <v>1.5</v>
      </c>
      <c r="F11" s="11">
        <v>0.0</v>
      </c>
      <c r="H11" s="11">
        <v>9.0</v>
      </c>
      <c r="I11" s="11">
        <v>1.0</v>
      </c>
      <c r="J11" s="11">
        <v>1.0</v>
      </c>
      <c r="O11" s="11">
        <v>2.0</v>
      </c>
      <c r="S11" s="11">
        <v>0.5</v>
      </c>
      <c r="U11" s="11">
        <v>1.0</v>
      </c>
    </row>
    <row r="12" ht="12.0" customHeight="1">
      <c r="A12" s="21" t="s">
        <v>41</v>
      </c>
      <c r="B12" s="11">
        <f t="shared" si="1"/>
        <v>0</v>
      </c>
      <c r="C12" s="11">
        <v>1.5</v>
      </c>
      <c r="F12" s="11">
        <v>1.0</v>
      </c>
      <c r="H12" s="11">
        <v>9.0</v>
      </c>
      <c r="I12" s="11">
        <v>1.0</v>
      </c>
      <c r="J12" s="11">
        <v>1.0</v>
      </c>
      <c r="O12" s="11">
        <v>2.0</v>
      </c>
      <c r="S12" s="11">
        <v>0.5</v>
      </c>
      <c r="U12" s="11">
        <v>1.0</v>
      </c>
    </row>
    <row r="13" ht="12.0" customHeight="1">
      <c r="A13" s="21" t="s">
        <v>42</v>
      </c>
      <c r="B13" s="11">
        <f t="shared" si="1"/>
        <v>0</v>
      </c>
      <c r="C13" s="11">
        <v>1.5</v>
      </c>
      <c r="F13" s="11">
        <v>0.0</v>
      </c>
      <c r="H13" s="11">
        <v>9.0</v>
      </c>
      <c r="I13" s="11">
        <v>1.0</v>
      </c>
      <c r="J13" s="11">
        <v>1.0</v>
      </c>
      <c r="O13" s="11">
        <v>2.0</v>
      </c>
      <c r="S13" s="11">
        <v>0.5</v>
      </c>
      <c r="U13" s="11">
        <v>1.0</v>
      </c>
    </row>
    <row r="14" ht="12.0" customHeight="1">
      <c r="A14" s="20" t="s">
        <v>43</v>
      </c>
    </row>
    <row r="15" ht="12.0" customHeight="1">
      <c r="A15" s="20" t="s">
        <v>44</v>
      </c>
    </row>
    <row r="16" ht="12.0" customHeight="1">
      <c r="A16" s="20" t="s">
        <v>45</v>
      </c>
    </row>
    <row r="17" ht="12.0" customHeight="1">
      <c r="A17" s="20" t="s">
        <v>46</v>
      </c>
    </row>
    <row r="18" ht="12.0" customHeight="1">
      <c r="A18" s="21" t="s">
        <v>47</v>
      </c>
      <c r="B18" s="11">
        <f>H42</f>
        <v>0.5</v>
      </c>
      <c r="C18" s="11">
        <v>1.5</v>
      </c>
      <c r="F18" s="11">
        <v>1.0</v>
      </c>
      <c r="H18" s="11">
        <v>9.0</v>
      </c>
      <c r="I18" s="11">
        <v>1.0</v>
      </c>
      <c r="J18" s="11">
        <v>1.0</v>
      </c>
      <c r="O18" s="11">
        <v>2.0</v>
      </c>
      <c r="S18" s="11">
        <v>0.5</v>
      </c>
      <c r="T18" s="11">
        <v>0.5</v>
      </c>
      <c r="U18" s="11">
        <v>1.0</v>
      </c>
    </row>
    <row r="19" ht="12.0" customHeight="1">
      <c r="A19" s="20" t="s">
        <v>48</v>
      </c>
      <c r="AC19" s="1"/>
    </row>
    <row r="20" ht="12.0" customHeight="1">
      <c r="A20" s="21" t="s">
        <v>49</v>
      </c>
      <c r="B20" s="11">
        <f>H44</f>
        <v>1.5</v>
      </c>
      <c r="C20" s="11">
        <v>1.5</v>
      </c>
      <c r="F20" s="11">
        <v>1.0</v>
      </c>
      <c r="H20" s="11">
        <v>9.0</v>
      </c>
      <c r="I20" s="11">
        <v>1.0</v>
      </c>
      <c r="J20" s="11">
        <v>1.0</v>
      </c>
      <c r="O20" s="11">
        <v>2.0</v>
      </c>
      <c r="P20" s="11">
        <v>1.0</v>
      </c>
      <c r="S20" s="11">
        <v>0.5</v>
      </c>
      <c r="T20" s="11">
        <v>0.5</v>
      </c>
      <c r="U20" s="11">
        <v>1.0</v>
      </c>
      <c r="V20" s="11">
        <v>1.0</v>
      </c>
    </row>
    <row r="21" ht="12.0" customHeight="1">
      <c r="A21" s="20" t="s">
        <v>50</v>
      </c>
    </row>
    <row r="22" ht="12.0" customHeight="1">
      <c r="A22" s="21" t="s">
        <v>51</v>
      </c>
      <c r="B22" s="11">
        <f>H46</f>
        <v>0.5</v>
      </c>
      <c r="C22" s="11">
        <v>1.5</v>
      </c>
      <c r="F22" s="11">
        <v>1.0</v>
      </c>
      <c r="G22" s="11">
        <v>2.0</v>
      </c>
      <c r="H22" s="11">
        <v>9.0</v>
      </c>
      <c r="I22" s="11">
        <v>1.0</v>
      </c>
      <c r="O22" s="11">
        <v>2.0</v>
      </c>
      <c r="S22" s="11">
        <v>0.5</v>
      </c>
      <c r="T22" s="11">
        <v>0.5</v>
      </c>
      <c r="U22" s="11">
        <v>1.0</v>
      </c>
    </row>
    <row r="23" ht="12.0" customHeight="1"/>
    <row r="24" ht="12.0" customHeight="1">
      <c r="B24" s="11" t="s">
        <v>263</v>
      </c>
      <c r="E24" s="11" t="s">
        <v>233</v>
      </c>
      <c r="P24" s="11" t="s">
        <v>275</v>
      </c>
    </row>
    <row r="25" ht="12.0" customHeight="1">
      <c r="B25" s="11" t="s">
        <v>236</v>
      </c>
      <c r="C25" s="11" t="s">
        <v>237</v>
      </c>
      <c r="D25" s="11" t="s">
        <v>238</v>
      </c>
      <c r="E25" s="11" t="s">
        <v>236</v>
      </c>
      <c r="F25" s="11" t="s">
        <v>237</v>
      </c>
      <c r="G25" s="11" t="s">
        <v>238</v>
      </c>
      <c r="H25" s="11" t="s">
        <v>239</v>
      </c>
      <c r="I25" s="11" t="s">
        <v>240</v>
      </c>
      <c r="P25" s="22" t="s">
        <v>261</v>
      </c>
      <c r="Q25" s="22" t="s">
        <v>248</v>
      </c>
      <c r="R25" s="22" t="s">
        <v>245</v>
      </c>
    </row>
    <row r="26" ht="12.0" customHeight="1">
      <c r="A26" s="21" t="s">
        <v>31</v>
      </c>
      <c r="B26" s="11">
        <v>0.0</v>
      </c>
      <c r="C26" s="11">
        <v>1.0</v>
      </c>
      <c r="D26" s="11">
        <f>B26/C26</f>
        <v>0</v>
      </c>
      <c r="E26" s="11">
        <v>0.0</v>
      </c>
      <c r="F26" s="11">
        <v>1.0</v>
      </c>
      <c r="G26" s="11">
        <f>E26/F26</f>
        <v>0</v>
      </c>
      <c r="H26" s="11">
        <f>D26+G26</f>
        <v>0</v>
      </c>
      <c r="O26" s="22" t="s">
        <v>245</v>
      </c>
      <c r="P26" s="24">
        <v>1.0</v>
      </c>
      <c r="Q26" s="25"/>
      <c r="R26" s="25"/>
    </row>
    <row r="27" ht="12.0" customHeight="1">
      <c r="A27" s="20" t="s">
        <v>32</v>
      </c>
      <c r="O27" s="23" t="s">
        <v>246</v>
      </c>
      <c r="P27" s="24"/>
      <c r="Q27" s="25"/>
      <c r="R27" s="25"/>
    </row>
    <row r="28" ht="12.0" customHeight="1">
      <c r="A28" s="20" t="s">
        <v>33</v>
      </c>
      <c r="O28" s="23" t="s">
        <v>247</v>
      </c>
      <c r="P28" s="24"/>
      <c r="Q28" s="25"/>
      <c r="R28" s="25"/>
    </row>
    <row r="29" ht="12.0" customHeight="1">
      <c r="A29" s="21" t="s">
        <v>34</v>
      </c>
      <c r="B29" s="11">
        <v>0.0</v>
      </c>
      <c r="C29" s="11">
        <v>1.0</v>
      </c>
      <c r="D29" s="11">
        <f>B29/C29</f>
        <v>0</v>
      </c>
      <c r="E29" s="11">
        <v>0.0</v>
      </c>
      <c r="F29" s="11">
        <v>1.0</v>
      </c>
      <c r="G29" s="11">
        <f>E29/F29</f>
        <v>0</v>
      </c>
      <c r="H29" s="11">
        <f>D29+G29</f>
        <v>0</v>
      </c>
      <c r="O29" s="22" t="s">
        <v>248</v>
      </c>
      <c r="P29" s="24">
        <v>1.0</v>
      </c>
      <c r="Q29" s="25"/>
      <c r="R29" s="25"/>
    </row>
    <row r="30" ht="12.0" customHeight="1">
      <c r="A30" s="20" t="s">
        <v>35</v>
      </c>
      <c r="O30" s="23" t="s">
        <v>249</v>
      </c>
      <c r="P30" s="24"/>
      <c r="Q30" s="25"/>
      <c r="R30" s="25"/>
    </row>
    <row r="31" ht="12.0" customHeight="1">
      <c r="A31" s="20" t="s">
        <v>36</v>
      </c>
      <c r="O31" s="23" t="s">
        <v>250</v>
      </c>
      <c r="P31" s="24"/>
      <c r="Q31" s="25"/>
      <c r="R31" s="25"/>
    </row>
    <row r="32" ht="12.0" customHeight="1">
      <c r="A32" s="20" t="s">
        <v>37</v>
      </c>
      <c r="O32" s="23" t="s">
        <v>251</v>
      </c>
      <c r="P32" s="24"/>
      <c r="Q32" s="25"/>
      <c r="R32" s="25"/>
    </row>
    <row r="33" ht="12.0" customHeight="1">
      <c r="A33" s="21" t="s">
        <v>38</v>
      </c>
      <c r="B33" s="11">
        <v>0.0</v>
      </c>
      <c r="C33" s="11">
        <v>1.0</v>
      </c>
      <c r="D33" s="11">
        <f>B33/C33</f>
        <v>0</v>
      </c>
      <c r="E33" s="11">
        <v>0.0</v>
      </c>
      <c r="F33" s="11">
        <v>1.0</v>
      </c>
      <c r="G33" s="11">
        <f>E33/F33</f>
        <v>0</v>
      </c>
      <c r="H33" s="11">
        <f>D33+G33</f>
        <v>0</v>
      </c>
      <c r="O33" s="22" t="s">
        <v>243</v>
      </c>
      <c r="P33" s="24"/>
      <c r="Q33" s="25"/>
      <c r="R33" s="25">
        <v>1.0</v>
      </c>
    </row>
    <row r="34" ht="12.0" customHeight="1">
      <c r="A34" s="20" t="s">
        <v>39</v>
      </c>
      <c r="O34" s="23" t="s">
        <v>252</v>
      </c>
      <c r="P34" s="24"/>
      <c r="Q34" s="25"/>
      <c r="R34" s="25"/>
    </row>
    <row r="35" ht="12.0" customHeight="1">
      <c r="A35" s="21" t="s">
        <v>40</v>
      </c>
      <c r="B35" s="11">
        <v>0.0</v>
      </c>
      <c r="C35" s="11">
        <v>1.0</v>
      </c>
      <c r="D35" s="11">
        <f t="shared" ref="D35:D37" si="2">B35/C35</f>
        <v>0</v>
      </c>
      <c r="E35" s="11">
        <v>0.0</v>
      </c>
      <c r="F35" s="11">
        <v>1.0</v>
      </c>
      <c r="G35" s="11">
        <f t="shared" ref="G35:G37" si="3">E35/F35</f>
        <v>0</v>
      </c>
      <c r="H35" s="11">
        <f t="shared" ref="H35:H37" si="4">D35+G35</f>
        <v>0</v>
      </c>
      <c r="O35" s="22" t="s">
        <v>242</v>
      </c>
      <c r="P35" s="24"/>
      <c r="Q35" s="25">
        <v>1.0</v>
      </c>
      <c r="R35" s="25"/>
    </row>
    <row r="36" ht="12.0" customHeight="1">
      <c r="A36" s="21" t="s">
        <v>41</v>
      </c>
      <c r="B36" s="11">
        <v>0.0</v>
      </c>
      <c r="C36" s="11">
        <v>1.0</v>
      </c>
      <c r="D36" s="11">
        <f t="shared" si="2"/>
        <v>0</v>
      </c>
      <c r="E36" s="11">
        <v>0.0</v>
      </c>
      <c r="F36" s="11">
        <v>1.0</v>
      </c>
      <c r="G36" s="11">
        <f t="shared" si="3"/>
        <v>0</v>
      </c>
      <c r="H36" s="11">
        <f t="shared" si="4"/>
        <v>0</v>
      </c>
      <c r="O36" s="22" t="s">
        <v>253</v>
      </c>
      <c r="P36" s="24"/>
      <c r="Q36" s="25"/>
      <c r="R36" s="25">
        <v>1.0</v>
      </c>
    </row>
    <row r="37" ht="12.0" customHeight="1">
      <c r="A37" s="21" t="s">
        <v>42</v>
      </c>
      <c r="B37" s="11">
        <v>0.0</v>
      </c>
      <c r="C37" s="11">
        <v>1.0</v>
      </c>
      <c r="D37" s="11">
        <f t="shared" si="2"/>
        <v>0</v>
      </c>
      <c r="E37" s="11">
        <v>0.0</v>
      </c>
      <c r="F37" s="11">
        <v>1.0</v>
      </c>
      <c r="G37" s="11">
        <f t="shared" si="3"/>
        <v>0</v>
      </c>
      <c r="H37" s="11">
        <f t="shared" si="4"/>
        <v>0</v>
      </c>
      <c r="O37" s="22" t="s">
        <v>254</v>
      </c>
      <c r="P37" s="24"/>
      <c r="Q37" s="25">
        <v>1.0</v>
      </c>
      <c r="R37" s="25"/>
    </row>
    <row r="38" ht="12.0" customHeight="1">
      <c r="A38" s="20" t="s">
        <v>43</v>
      </c>
      <c r="O38" s="23" t="s">
        <v>255</v>
      </c>
      <c r="P38" s="24"/>
      <c r="Q38" s="25"/>
      <c r="R38" s="25"/>
    </row>
    <row r="39" ht="12.0" customHeight="1">
      <c r="A39" s="20" t="s">
        <v>44</v>
      </c>
      <c r="O39" s="23" t="s">
        <v>256</v>
      </c>
      <c r="P39" s="24"/>
      <c r="Q39" s="25"/>
      <c r="R39" s="25"/>
    </row>
    <row r="40" ht="12.0" customHeight="1">
      <c r="A40" s="20" t="s">
        <v>45</v>
      </c>
      <c r="O40" s="23" t="s">
        <v>257</v>
      </c>
      <c r="P40" s="24"/>
      <c r="Q40" s="25"/>
      <c r="R40" s="25"/>
    </row>
    <row r="41" ht="12.0" customHeight="1">
      <c r="A41" s="20" t="s">
        <v>46</v>
      </c>
      <c r="O41" s="23" t="s">
        <v>258</v>
      </c>
      <c r="P41" s="24"/>
      <c r="Q41" s="25"/>
      <c r="R41" s="25"/>
    </row>
    <row r="42" ht="12.0" customHeight="1">
      <c r="A42" s="21" t="s">
        <v>47</v>
      </c>
      <c r="B42" s="11">
        <v>0.5</v>
      </c>
      <c r="C42" s="11">
        <v>1.0</v>
      </c>
      <c r="D42" s="11">
        <f>B42/C42</f>
        <v>0.5</v>
      </c>
      <c r="E42" s="11">
        <v>0.0</v>
      </c>
      <c r="F42" s="11">
        <v>1.0</v>
      </c>
      <c r="G42" s="11">
        <f>E42/F42</f>
        <v>0</v>
      </c>
      <c r="H42" s="11">
        <f>D42+G42</f>
        <v>0.5</v>
      </c>
      <c r="O42" s="22" t="s">
        <v>241</v>
      </c>
      <c r="P42" s="24"/>
      <c r="Q42" s="25"/>
      <c r="R42" s="25">
        <v>1.0</v>
      </c>
    </row>
    <row r="43" ht="12.0" customHeight="1">
      <c r="A43" s="20" t="s">
        <v>48</v>
      </c>
      <c r="O43" s="23" t="s">
        <v>259</v>
      </c>
      <c r="P43" s="24"/>
      <c r="Q43" s="25"/>
      <c r="R43" s="25"/>
    </row>
    <row r="44" ht="12.0" customHeight="1">
      <c r="A44" s="21" t="s">
        <v>49</v>
      </c>
      <c r="B44" s="11">
        <v>0.5</v>
      </c>
      <c r="C44" s="11">
        <v>1.0</v>
      </c>
      <c r="D44" s="11">
        <f>B44/C44</f>
        <v>0.5</v>
      </c>
      <c r="E44" s="11">
        <v>1.0</v>
      </c>
      <c r="F44" s="11">
        <v>1.0</v>
      </c>
      <c r="G44" s="11">
        <f>E44/F44</f>
        <v>1</v>
      </c>
      <c r="H44" s="11">
        <f>D44+G44</f>
        <v>1.5</v>
      </c>
      <c r="O44" s="22" t="s">
        <v>244</v>
      </c>
      <c r="P44" s="24"/>
      <c r="Q44" s="25"/>
      <c r="R44" s="25">
        <v>1.0</v>
      </c>
    </row>
    <row r="45" ht="12.0" customHeight="1">
      <c r="A45" s="20" t="s">
        <v>50</v>
      </c>
      <c r="O45" s="23" t="s">
        <v>260</v>
      </c>
      <c r="P45" s="24"/>
      <c r="Q45" s="25"/>
      <c r="R45" s="25"/>
    </row>
    <row r="46" ht="12.0" customHeight="1">
      <c r="A46" s="21" t="s">
        <v>51</v>
      </c>
      <c r="B46" s="11">
        <v>0.5</v>
      </c>
      <c r="C46" s="11">
        <v>1.0</v>
      </c>
      <c r="D46" s="11">
        <f>B46/C46</f>
        <v>0.5</v>
      </c>
      <c r="E46" s="11">
        <v>0.0</v>
      </c>
      <c r="F46" s="11">
        <v>1.0</v>
      </c>
      <c r="G46" s="11">
        <f>E46/F46</f>
        <v>0</v>
      </c>
      <c r="H46" s="11">
        <f>D46+G46</f>
        <v>0.5</v>
      </c>
      <c r="O46" s="22" t="s">
        <v>261</v>
      </c>
      <c r="P46" s="24"/>
      <c r="Q46" s="25"/>
      <c r="R46" s="25">
        <v>1.0</v>
      </c>
    </row>
    <row r="47" ht="12.0" customHeight="1">
      <c r="B47" s="11" t="s">
        <v>276</v>
      </c>
      <c r="P47" s="11">
        <f t="shared" ref="P47:R47" si="5">SUM(P26:P46)</f>
        <v>2</v>
      </c>
      <c r="Q47" s="11">
        <f t="shared" si="5"/>
        <v>2</v>
      </c>
      <c r="R47" s="11">
        <f t="shared" si="5"/>
        <v>5</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9" width="8.86"/>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1" t="s">
        <v>31</v>
      </c>
      <c r="B2" s="11">
        <f t="shared" ref="B2:B3" si="1">H26</f>
        <v>0</v>
      </c>
      <c r="C2" s="11">
        <v>2.0</v>
      </c>
      <c r="F2" s="11">
        <v>1.0</v>
      </c>
      <c r="G2" s="11">
        <v>1.0</v>
      </c>
      <c r="H2" s="11">
        <v>9.0</v>
      </c>
      <c r="I2" s="11">
        <v>1.0</v>
      </c>
      <c r="O2" s="11">
        <v>2.0</v>
      </c>
      <c r="S2" s="11">
        <v>1.0</v>
      </c>
      <c r="U2" s="11">
        <v>1.0</v>
      </c>
    </row>
    <row r="3" ht="12.0" customHeight="1">
      <c r="A3" s="21" t="s">
        <v>32</v>
      </c>
      <c r="B3" s="11">
        <f t="shared" si="1"/>
        <v>1</v>
      </c>
      <c r="C3" s="11">
        <v>2.0</v>
      </c>
      <c r="F3" s="11">
        <v>0.0</v>
      </c>
      <c r="G3" s="11">
        <v>5.0</v>
      </c>
      <c r="H3" s="11">
        <v>9.0</v>
      </c>
      <c r="I3" s="11">
        <v>1.0</v>
      </c>
      <c r="O3" s="11">
        <v>2.0</v>
      </c>
      <c r="S3" s="11">
        <v>1.0</v>
      </c>
      <c r="T3" s="11">
        <v>1.0</v>
      </c>
      <c r="U3" s="11">
        <v>1.0</v>
      </c>
    </row>
    <row r="4" ht="12.0" customHeight="1">
      <c r="A4" s="20" t="s">
        <v>33</v>
      </c>
    </row>
    <row r="5" ht="12.0" customHeight="1">
      <c r="A5" s="21" t="s">
        <v>34</v>
      </c>
      <c r="B5" s="11">
        <f>H29</f>
        <v>0</v>
      </c>
      <c r="C5" s="11">
        <v>2.0</v>
      </c>
      <c r="F5" s="11">
        <v>1.0</v>
      </c>
      <c r="G5" s="11">
        <v>3.0</v>
      </c>
      <c r="H5" s="11">
        <v>9.0</v>
      </c>
      <c r="I5" s="11">
        <v>1.0</v>
      </c>
      <c r="O5" s="11">
        <v>2.0</v>
      </c>
      <c r="S5" s="11">
        <v>1.0</v>
      </c>
      <c r="U5" s="11">
        <v>1.0</v>
      </c>
    </row>
    <row r="6" ht="12.0" customHeight="1">
      <c r="A6" s="20" t="s">
        <v>35</v>
      </c>
    </row>
    <row r="7" ht="12.0" customHeight="1">
      <c r="A7" s="20" t="s">
        <v>36</v>
      </c>
    </row>
    <row r="8" ht="12.0" customHeight="1">
      <c r="A8" s="20" t="s">
        <v>37</v>
      </c>
    </row>
    <row r="9" ht="12.0" customHeight="1">
      <c r="A9" s="21" t="s">
        <v>38</v>
      </c>
      <c r="B9" s="11">
        <f>H33</f>
        <v>1</v>
      </c>
      <c r="C9" s="11">
        <v>2.0</v>
      </c>
      <c r="F9" s="11">
        <v>0.0</v>
      </c>
      <c r="H9" s="11">
        <v>9.0</v>
      </c>
      <c r="I9" s="11">
        <v>0.0</v>
      </c>
      <c r="J9" s="11">
        <v>1.0</v>
      </c>
      <c r="O9" s="11">
        <v>2.0</v>
      </c>
      <c r="P9" s="11">
        <v>1.0</v>
      </c>
      <c r="S9" s="11">
        <v>1.0</v>
      </c>
      <c r="U9" s="11">
        <v>1.0</v>
      </c>
      <c r="V9" s="11">
        <v>1.0</v>
      </c>
    </row>
    <row r="10" ht="12.0" customHeight="1">
      <c r="A10" s="20" t="s">
        <v>39</v>
      </c>
    </row>
    <row r="11" ht="12.0" customHeight="1">
      <c r="A11" s="21" t="s">
        <v>40</v>
      </c>
      <c r="B11" s="11">
        <f t="shared" ref="B11:B13" si="2">H35</f>
        <v>0</v>
      </c>
      <c r="C11" s="11">
        <v>2.0</v>
      </c>
      <c r="F11" s="11">
        <v>0.0</v>
      </c>
      <c r="H11" s="11">
        <v>9.0</v>
      </c>
      <c r="I11" s="11">
        <v>1.0</v>
      </c>
      <c r="J11" s="11">
        <v>1.0</v>
      </c>
      <c r="O11" s="11">
        <v>2.0</v>
      </c>
      <c r="S11" s="11">
        <v>1.0</v>
      </c>
      <c r="U11" s="11">
        <v>1.0</v>
      </c>
    </row>
    <row r="12" ht="12.0" customHeight="1">
      <c r="A12" s="21" t="s">
        <v>41</v>
      </c>
      <c r="B12" s="11">
        <f t="shared" si="2"/>
        <v>0</v>
      </c>
      <c r="C12" s="11">
        <v>2.0</v>
      </c>
      <c r="F12" s="11">
        <v>0.0</v>
      </c>
      <c r="H12" s="11">
        <v>9.0</v>
      </c>
      <c r="I12" s="11">
        <v>1.0</v>
      </c>
      <c r="J12" s="11">
        <v>1.0</v>
      </c>
      <c r="O12" s="11">
        <v>2.0</v>
      </c>
      <c r="S12" s="11">
        <v>1.0</v>
      </c>
      <c r="U12" s="11">
        <v>1.0</v>
      </c>
    </row>
    <row r="13" ht="12.0" customHeight="1">
      <c r="A13" s="21" t="s">
        <v>42</v>
      </c>
      <c r="B13" s="11">
        <f t="shared" si="2"/>
        <v>0</v>
      </c>
      <c r="C13" s="11">
        <v>2.0</v>
      </c>
      <c r="F13" s="11">
        <v>0.0</v>
      </c>
      <c r="H13" s="11">
        <v>9.0</v>
      </c>
      <c r="I13" s="11">
        <v>1.0</v>
      </c>
      <c r="J13" s="11">
        <v>1.0</v>
      </c>
      <c r="O13" s="11">
        <v>2.0</v>
      </c>
      <c r="S13" s="11">
        <v>1.0</v>
      </c>
      <c r="U13" s="11">
        <v>1.0</v>
      </c>
    </row>
    <row r="14" ht="12.0" customHeight="1">
      <c r="A14" s="20" t="s">
        <v>43</v>
      </c>
    </row>
    <row r="15" ht="12.0" customHeight="1">
      <c r="A15" s="20" t="s">
        <v>44</v>
      </c>
    </row>
    <row r="16" ht="12.0" customHeight="1">
      <c r="A16" s="20" t="s">
        <v>45</v>
      </c>
    </row>
    <row r="17" ht="12.0" customHeight="1">
      <c r="A17" s="20" t="s">
        <v>46</v>
      </c>
    </row>
    <row r="18" ht="12.0" customHeight="1">
      <c r="A18" s="21" t="s">
        <v>47</v>
      </c>
      <c r="B18" s="11">
        <f>H42</f>
        <v>0</v>
      </c>
      <c r="C18" s="11">
        <v>2.0</v>
      </c>
      <c r="F18" s="11">
        <v>1.0</v>
      </c>
      <c r="H18" s="11">
        <v>9.0</v>
      </c>
      <c r="I18" s="11">
        <v>1.0</v>
      </c>
      <c r="J18" s="11">
        <v>1.0</v>
      </c>
      <c r="O18" s="11">
        <v>2.0</v>
      </c>
      <c r="S18" s="11">
        <v>1.0</v>
      </c>
      <c r="U18" s="11">
        <v>1.0</v>
      </c>
    </row>
    <row r="19" ht="12.0" customHeight="1">
      <c r="A19" s="20" t="s">
        <v>48</v>
      </c>
      <c r="AC19" s="1"/>
    </row>
    <row r="20" ht="12.0" customHeight="1">
      <c r="A20" s="21" t="s">
        <v>49</v>
      </c>
      <c r="B20" s="11">
        <f>H44</f>
        <v>0</v>
      </c>
      <c r="C20" s="11">
        <v>2.0</v>
      </c>
      <c r="F20" s="11">
        <v>1.0</v>
      </c>
      <c r="H20" s="11">
        <v>9.0</v>
      </c>
      <c r="I20" s="11">
        <v>1.0</v>
      </c>
      <c r="J20" s="11">
        <v>1.0</v>
      </c>
      <c r="O20" s="11">
        <v>2.0</v>
      </c>
      <c r="S20" s="11">
        <v>1.0</v>
      </c>
      <c r="U20" s="11">
        <v>1.0</v>
      </c>
    </row>
    <row r="21" ht="12.0" customHeight="1">
      <c r="A21" s="20" t="s">
        <v>50</v>
      </c>
    </row>
    <row r="22" ht="12.0" customHeight="1">
      <c r="A22" s="21" t="s">
        <v>51</v>
      </c>
      <c r="B22" s="11">
        <v>0.0</v>
      </c>
      <c r="C22" s="11">
        <v>2.0</v>
      </c>
      <c r="F22" s="11">
        <v>1.0</v>
      </c>
      <c r="H22" s="11">
        <v>9.0</v>
      </c>
      <c r="I22" s="11">
        <v>1.0</v>
      </c>
      <c r="J22" s="11">
        <v>1.0</v>
      </c>
      <c r="O22" s="11">
        <v>2.0</v>
      </c>
      <c r="S22" s="11">
        <v>1.0</v>
      </c>
      <c r="U22" s="11">
        <v>1.0</v>
      </c>
    </row>
    <row r="23" ht="12.0" customHeight="1"/>
    <row r="24" ht="12.0" customHeight="1">
      <c r="B24" s="11" t="s">
        <v>263</v>
      </c>
      <c r="E24" s="11" t="s">
        <v>233</v>
      </c>
      <c r="P24" s="11" t="s">
        <v>277</v>
      </c>
    </row>
    <row r="25" ht="12.0" customHeight="1">
      <c r="B25" s="11" t="s">
        <v>236</v>
      </c>
      <c r="C25" s="11" t="s">
        <v>237</v>
      </c>
      <c r="D25" s="11" t="s">
        <v>238</v>
      </c>
      <c r="E25" s="11" t="s">
        <v>236</v>
      </c>
      <c r="F25" s="11" t="s">
        <v>237</v>
      </c>
      <c r="G25" s="11" t="s">
        <v>238</v>
      </c>
      <c r="H25" s="11" t="s">
        <v>239</v>
      </c>
      <c r="I25" s="11" t="s">
        <v>240</v>
      </c>
      <c r="P25" s="22" t="s">
        <v>245</v>
      </c>
      <c r="Q25" s="22" t="s">
        <v>248</v>
      </c>
      <c r="R25" s="22" t="s">
        <v>246</v>
      </c>
    </row>
    <row r="26" ht="12.0" customHeight="1">
      <c r="A26" s="21" t="s">
        <v>31</v>
      </c>
      <c r="B26" s="11">
        <v>0.0</v>
      </c>
      <c r="C26" s="11">
        <v>1.0</v>
      </c>
      <c r="D26" s="11">
        <f t="shared" ref="D26:D27" si="3">B26/C26</f>
        <v>0</v>
      </c>
      <c r="E26" s="11">
        <v>0.0</v>
      </c>
      <c r="F26" s="11">
        <v>1.0</v>
      </c>
      <c r="G26" s="11">
        <f t="shared" ref="G26:G27" si="4">E26/F26</f>
        <v>0</v>
      </c>
      <c r="H26" s="11">
        <f t="shared" ref="H26:H27" si="5">D26+G26</f>
        <v>0</v>
      </c>
      <c r="O26" s="22" t="s">
        <v>245</v>
      </c>
      <c r="P26" s="24"/>
      <c r="Q26" s="25"/>
      <c r="R26" s="25">
        <v>1.0</v>
      </c>
    </row>
    <row r="27" ht="12.0" customHeight="1">
      <c r="A27" s="21" t="s">
        <v>32</v>
      </c>
      <c r="B27" s="11">
        <v>1.0</v>
      </c>
      <c r="C27" s="11">
        <v>1.0</v>
      </c>
      <c r="D27" s="11">
        <f t="shared" si="3"/>
        <v>1</v>
      </c>
      <c r="E27" s="11">
        <v>0.0</v>
      </c>
      <c r="F27" s="11">
        <v>1.0</v>
      </c>
      <c r="G27" s="11">
        <f t="shared" si="4"/>
        <v>0</v>
      </c>
      <c r="H27" s="11">
        <f t="shared" si="5"/>
        <v>1</v>
      </c>
      <c r="O27" s="22" t="s">
        <v>246</v>
      </c>
      <c r="P27" s="24">
        <v>1.0</v>
      </c>
      <c r="Q27" s="25"/>
      <c r="R27" s="25"/>
    </row>
    <row r="28" ht="12.0" customHeight="1">
      <c r="A28" s="20" t="s">
        <v>33</v>
      </c>
      <c r="O28" s="23" t="s">
        <v>247</v>
      </c>
      <c r="P28" s="24"/>
      <c r="Q28" s="25"/>
      <c r="R28" s="25"/>
    </row>
    <row r="29" ht="12.0" customHeight="1">
      <c r="A29" s="21" t="s">
        <v>34</v>
      </c>
      <c r="B29" s="11">
        <v>0.0</v>
      </c>
      <c r="C29" s="11">
        <v>1.0</v>
      </c>
      <c r="D29" s="11">
        <f>B29/C29</f>
        <v>0</v>
      </c>
      <c r="E29" s="11">
        <v>0.0</v>
      </c>
      <c r="F29" s="11">
        <v>1.0</v>
      </c>
      <c r="G29" s="11">
        <f>E29/F29</f>
        <v>0</v>
      </c>
      <c r="H29" s="11">
        <f>D29+G29</f>
        <v>0</v>
      </c>
      <c r="O29" s="22" t="s">
        <v>248</v>
      </c>
      <c r="P29" s="24"/>
      <c r="Q29" s="25"/>
      <c r="R29" s="25">
        <v>1.0</v>
      </c>
    </row>
    <row r="30" ht="12.0" customHeight="1">
      <c r="A30" s="20" t="s">
        <v>35</v>
      </c>
      <c r="O30" s="23" t="s">
        <v>249</v>
      </c>
      <c r="P30" s="24"/>
      <c r="Q30" s="25"/>
      <c r="R30" s="25"/>
    </row>
    <row r="31" ht="12.0" customHeight="1">
      <c r="A31" s="20" t="s">
        <v>36</v>
      </c>
      <c r="O31" s="23" t="s">
        <v>250</v>
      </c>
      <c r="P31" s="24"/>
      <c r="Q31" s="25"/>
      <c r="R31" s="25"/>
    </row>
    <row r="32" ht="12.0" customHeight="1">
      <c r="A32" s="20" t="s">
        <v>37</v>
      </c>
      <c r="O32" s="23" t="s">
        <v>251</v>
      </c>
      <c r="P32" s="24"/>
      <c r="Q32" s="25"/>
      <c r="R32" s="25"/>
    </row>
    <row r="33" ht="12.0" customHeight="1">
      <c r="A33" s="21" t="s">
        <v>38</v>
      </c>
      <c r="B33" s="11">
        <v>0.0</v>
      </c>
      <c r="C33" s="11">
        <v>1.0</v>
      </c>
      <c r="D33" s="11">
        <f>B33/C33</f>
        <v>0</v>
      </c>
      <c r="E33" s="11">
        <v>1.0</v>
      </c>
      <c r="F33" s="11">
        <v>1.0</v>
      </c>
      <c r="G33" s="11">
        <f>E33/F33</f>
        <v>1</v>
      </c>
      <c r="H33" s="11">
        <f>D33+G33</f>
        <v>1</v>
      </c>
      <c r="O33" s="22" t="s">
        <v>243</v>
      </c>
      <c r="P33" s="26"/>
      <c r="Q33" s="23"/>
      <c r="R33" s="23"/>
      <c r="T33" s="11" t="s">
        <v>278</v>
      </c>
    </row>
    <row r="34" ht="12.0" customHeight="1">
      <c r="A34" s="20" t="s">
        <v>39</v>
      </c>
      <c r="O34" s="23" t="s">
        <v>252</v>
      </c>
      <c r="P34" s="24"/>
      <c r="Q34" s="25"/>
      <c r="R34" s="25"/>
    </row>
    <row r="35" ht="12.0" customHeight="1">
      <c r="A35" s="21" t="s">
        <v>40</v>
      </c>
      <c r="B35" s="11">
        <v>0.0</v>
      </c>
      <c r="C35" s="11">
        <v>1.0</v>
      </c>
      <c r="D35" s="11">
        <f t="shared" ref="D35:D37" si="6">B35/C35</f>
        <v>0</v>
      </c>
      <c r="E35" s="11">
        <v>0.0</v>
      </c>
      <c r="F35" s="11">
        <v>1.0</v>
      </c>
      <c r="G35" s="11">
        <f t="shared" ref="G35:G37" si="7">E35/F35</f>
        <v>0</v>
      </c>
      <c r="H35" s="11">
        <f t="shared" ref="H35:H37" si="8">D35+G35</f>
        <v>0</v>
      </c>
      <c r="O35" s="22" t="s">
        <v>242</v>
      </c>
      <c r="P35" s="24"/>
      <c r="Q35" s="25">
        <v>1.0</v>
      </c>
      <c r="R35" s="25"/>
    </row>
    <row r="36" ht="12.0" customHeight="1">
      <c r="A36" s="21" t="s">
        <v>41</v>
      </c>
      <c r="B36" s="11">
        <v>0.0</v>
      </c>
      <c r="C36" s="11">
        <v>1.0</v>
      </c>
      <c r="D36" s="11">
        <f t="shared" si="6"/>
        <v>0</v>
      </c>
      <c r="E36" s="11">
        <v>0.0</v>
      </c>
      <c r="F36" s="11">
        <v>1.0</v>
      </c>
      <c r="G36" s="11">
        <f t="shared" si="7"/>
        <v>0</v>
      </c>
      <c r="H36" s="11">
        <f t="shared" si="8"/>
        <v>0</v>
      </c>
      <c r="O36" s="22" t="s">
        <v>253</v>
      </c>
      <c r="P36" s="24"/>
      <c r="Q36" s="25">
        <v>1.0</v>
      </c>
      <c r="R36" s="25"/>
    </row>
    <row r="37" ht="12.0" customHeight="1">
      <c r="A37" s="21" t="s">
        <v>42</v>
      </c>
      <c r="B37" s="11">
        <v>0.0</v>
      </c>
      <c r="C37" s="11">
        <v>1.0</v>
      </c>
      <c r="D37" s="11">
        <f t="shared" si="6"/>
        <v>0</v>
      </c>
      <c r="E37" s="11">
        <v>0.0</v>
      </c>
      <c r="F37" s="11">
        <v>1.0</v>
      </c>
      <c r="G37" s="11">
        <f t="shared" si="7"/>
        <v>0</v>
      </c>
      <c r="H37" s="11">
        <f t="shared" si="8"/>
        <v>0</v>
      </c>
      <c r="O37" s="22" t="s">
        <v>254</v>
      </c>
      <c r="P37" s="24"/>
      <c r="Q37" s="25">
        <v>1.0</v>
      </c>
      <c r="R37" s="25"/>
    </row>
    <row r="38" ht="12.0" customHeight="1">
      <c r="A38" s="20" t="s">
        <v>43</v>
      </c>
      <c r="O38" s="23" t="s">
        <v>255</v>
      </c>
      <c r="P38" s="24"/>
      <c r="Q38" s="25"/>
      <c r="R38" s="25"/>
    </row>
    <row r="39" ht="12.0" customHeight="1">
      <c r="A39" s="20" t="s">
        <v>44</v>
      </c>
      <c r="O39" s="23" t="s">
        <v>256</v>
      </c>
      <c r="P39" s="24"/>
      <c r="Q39" s="25"/>
      <c r="R39" s="25"/>
    </row>
    <row r="40" ht="12.0" customHeight="1">
      <c r="A40" s="20" t="s">
        <v>45</v>
      </c>
      <c r="O40" s="23" t="s">
        <v>257</v>
      </c>
      <c r="P40" s="24"/>
      <c r="Q40" s="25"/>
      <c r="R40" s="25"/>
    </row>
    <row r="41" ht="12.0" customHeight="1">
      <c r="A41" s="20" t="s">
        <v>46</v>
      </c>
      <c r="O41" s="23" t="s">
        <v>258</v>
      </c>
      <c r="P41" s="24"/>
      <c r="Q41" s="25"/>
      <c r="R41" s="25"/>
    </row>
    <row r="42" ht="12.0" customHeight="1">
      <c r="A42" s="21" t="s">
        <v>47</v>
      </c>
      <c r="B42" s="11">
        <v>0.0</v>
      </c>
      <c r="C42" s="11">
        <v>1.0</v>
      </c>
      <c r="D42" s="11">
        <f>B42/C42</f>
        <v>0</v>
      </c>
      <c r="E42" s="11">
        <v>0.0</v>
      </c>
      <c r="F42" s="11">
        <v>1.0</v>
      </c>
      <c r="G42" s="11">
        <f>E42/F42</f>
        <v>0</v>
      </c>
      <c r="H42" s="11">
        <f>D42+G42</f>
        <v>0</v>
      </c>
      <c r="O42" s="22" t="s">
        <v>241</v>
      </c>
      <c r="P42" s="24"/>
      <c r="Q42" s="25"/>
      <c r="R42" s="25">
        <v>1.0</v>
      </c>
    </row>
    <row r="43" ht="12.0" customHeight="1">
      <c r="A43" s="20" t="s">
        <v>48</v>
      </c>
      <c r="O43" s="23" t="s">
        <v>259</v>
      </c>
      <c r="P43" s="24"/>
      <c r="Q43" s="25"/>
      <c r="R43" s="25"/>
    </row>
    <row r="44" ht="12.0" customHeight="1">
      <c r="A44" s="21" t="s">
        <v>49</v>
      </c>
      <c r="B44" s="11">
        <v>0.0</v>
      </c>
      <c r="C44" s="11">
        <v>1.0</v>
      </c>
      <c r="D44" s="11">
        <f>B44/C44</f>
        <v>0</v>
      </c>
      <c r="E44" s="11">
        <v>0.0</v>
      </c>
      <c r="F44" s="11">
        <v>1.0</v>
      </c>
      <c r="G44" s="11">
        <f>E44/F44</f>
        <v>0</v>
      </c>
      <c r="H44" s="11">
        <f>D44+G44</f>
        <v>0</v>
      </c>
      <c r="O44" s="22" t="s">
        <v>244</v>
      </c>
      <c r="P44" s="24"/>
      <c r="Q44" s="25"/>
      <c r="R44" s="25">
        <v>1.0</v>
      </c>
    </row>
    <row r="45" ht="12.0" customHeight="1">
      <c r="A45" s="20" t="s">
        <v>50</v>
      </c>
      <c r="O45" s="23" t="s">
        <v>260</v>
      </c>
      <c r="P45" s="24"/>
      <c r="Q45" s="25"/>
      <c r="R45" s="25"/>
    </row>
    <row r="46" ht="12.0" customHeight="1">
      <c r="A46" s="21" t="s">
        <v>51</v>
      </c>
      <c r="B46" s="11">
        <v>0.0</v>
      </c>
      <c r="C46" s="11">
        <v>1.0</v>
      </c>
      <c r="D46" s="11">
        <f>B46/C46</f>
        <v>0</v>
      </c>
      <c r="E46" s="11">
        <v>0.0</v>
      </c>
      <c r="F46" s="11">
        <v>1.0</v>
      </c>
      <c r="G46" s="11">
        <f>E46/F46</f>
        <v>0</v>
      </c>
      <c r="H46" s="11">
        <f>D46+G46</f>
        <v>0</v>
      </c>
      <c r="O46" s="22" t="s">
        <v>261</v>
      </c>
      <c r="P46" s="24"/>
      <c r="Q46" s="25"/>
      <c r="R46" s="25">
        <v>1.0</v>
      </c>
    </row>
    <row r="47" ht="12.0" customHeight="1">
      <c r="P47" s="11">
        <f t="shared" ref="P47:R47" si="9">SUM(P26:P46)</f>
        <v>1</v>
      </c>
      <c r="Q47" s="11">
        <f t="shared" si="9"/>
        <v>3</v>
      </c>
      <c r="R47" s="11">
        <f t="shared" si="9"/>
        <v>5</v>
      </c>
    </row>
    <row r="48" ht="12.0" customHeight="1">
      <c r="E48" s="11" t="s">
        <v>279</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 customWidth="1" min="28" max="29" width="8.86"/>
  </cols>
  <sheetData>
    <row r="1" ht="12.0" customHeight="1">
      <c r="B1" s="11" t="s">
        <v>1</v>
      </c>
      <c r="C1" s="11" t="s">
        <v>229</v>
      </c>
      <c r="D1" s="11" t="s">
        <v>4</v>
      </c>
      <c r="F1" s="11" t="s">
        <v>5</v>
      </c>
      <c r="G1" s="11" t="s">
        <v>6</v>
      </c>
      <c r="H1" s="11" t="s">
        <v>7</v>
      </c>
      <c r="I1" s="11" t="s">
        <v>8</v>
      </c>
      <c r="J1" s="11" t="s">
        <v>10</v>
      </c>
      <c r="L1" s="11" t="s">
        <v>11</v>
      </c>
      <c r="O1" s="11" t="s">
        <v>230</v>
      </c>
      <c r="P1" s="11" t="s">
        <v>231</v>
      </c>
      <c r="S1" s="11" t="s">
        <v>15</v>
      </c>
      <c r="T1" s="11" t="s">
        <v>16</v>
      </c>
      <c r="U1" s="11" t="s">
        <v>17</v>
      </c>
      <c r="V1" s="11" t="s">
        <v>18</v>
      </c>
      <c r="X1" s="11" t="s">
        <v>21</v>
      </c>
      <c r="Y1" s="11" t="s">
        <v>22</v>
      </c>
      <c r="Z1" s="11" t="s">
        <v>23</v>
      </c>
      <c r="AA1" s="11" t="s">
        <v>24</v>
      </c>
      <c r="AB1" s="11" t="s">
        <v>28</v>
      </c>
      <c r="AC1" s="11" t="s">
        <v>29</v>
      </c>
    </row>
    <row r="2" ht="12.0" customHeight="1">
      <c r="A2" s="21" t="s">
        <v>31</v>
      </c>
      <c r="B2" s="11">
        <f t="shared" ref="B2:B3" si="1">H26</f>
        <v>0.5</v>
      </c>
      <c r="C2" s="11">
        <f>1/2</f>
        <v>0.5</v>
      </c>
      <c r="F2" s="11">
        <v>0.0</v>
      </c>
      <c r="H2" s="11">
        <v>11.0</v>
      </c>
      <c r="I2" s="11">
        <v>1.0</v>
      </c>
      <c r="J2" s="11">
        <v>1.0</v>
      </c>
      <c r="O2" s="11">
        <v>2.0</v>
      </c>
      <c r="P2" s="11">
        <v>1.0</v>
      </c>
      <c r="U2" s="11">
        <v>0.5</v>
      </c>
      <c r="V2" s="11">
        <v>0.5</v>
      </c>
    </row>
    <row r="3" ht="12.0" customHeight="1">
      <c r="A3" s="21" t="s">
        <v>32</v>
      </c>
      <c r="B3" s="11">
        <f t="shared" si="1"/>
        <v>0.3333333333</v>
      </c>
      <c r="C3" s="11">
        <f>1/3</f>
        <v>0.3333333333</v>
      </c>
      <c r="F3" s="11">
        <v>0.0</v>
      </c>
      <c r="H3" s="11">
        <v>11.0</v>
      </c>
      <c r="I3" s="11">
        <v>1.0</v>
      </c>
      <c r="J3" s="11">
        <v>1.0</v>
      </c>
      <c r="O3" s="11">
        <v>2.0</v>
      </c>
      <c r="Z3" s="11">
        <v>1.0</v>
      </c>
      <c r="AA3" s="11">
        <v>1.0</v>
      </c>
    </row>
    <row r="4" ht="12.0" customHeight="1">
      <c r="A4" s="20" t="s">
        <v>33</v>
      </c>
    </row>
    <row r="5" ht="12.0" customHeight="1">
      <c r="A5" s="21" t="s">
        <v>34</v>
      </c>
      <c r="B5" s="11">
        <f>H29</f>
        <v>0.3333333333</v>
      </c>
      <c r="C5" s="11">
        <f>1/3</f>
        <v>0.3333333333</v>
      </c>
      <c r="F5" s="11">
        <v>0.0</v>
      </c>
      <c r="H5" s="11">
        <v>11.0</v>
      </c>
      <c r="I5" s="11">
        <v>1.0</v>
      </c>
      <c r="J5" s="11">
        <v>1.0</v>
      </c>
      <c r="O5" s="11">
        <v>2.0</v>
      </c>
      <c r="Z5" s="11">
        <v>1.0</v>
      </c>
      <c r="AA5" s="11">
        <v>1.0</v>
      </c>
    </row>
    <row r="6" ht="12.0" customHeight="1">
      <c r="A6" s="20" t="s">
        <v>35</v>
      </c>
    </row>
    <row r="7" ht="12.0" customHeight="1">
      <c r="A7" s="20" t="s">
        <v>36</v>
      </c>
    </row>
    <row r="8" ht="12.0" customHeight="1">
      <c r="A8" s="20" t="s">
        <v>37</v>
      </c>
    </row>
    <row r="9" ht="12.0" customHeight="1">
      <c r="A9" s="21" t="s">
        <v>38</v>
      </c>
      <c r="B9" s="11">
        <f>H33</f>
        <v>0</v>
      </c>
      <c r="C9" s="11">
        <f>1/3</f>
        <v>0.3333333333</v>
      </c>
      <c r="F9" s="11">
        <v>1.0</v>
      </c>
      <c r="G9" s="11">
        <v>1.0</v>
      </c>
      <c r="H9" s="11">
        <v>11.0</v>
      </c>
      <c r="I9" s="11">
        <v>1.0</v>
      </c>
      <c r="O9" s="11">
        <v>2.0</v>
      </c>
      <c r="Z9" s="11">
        <v>1.0</v>
      </c>
    </row>
    <row r="10" ht="12.0" customHeight="1">
      <c r="A10" s="20" t="s">
        <v>39</v>
      </c>
    </row>
    <row r="11" ht="12.0" customHeight="1">
      <c r="A11" s="21" t="s">
        <v>40</v>
      </c>
      <c r="B11" s="11">
        <f t="shared" ref="B11:B13" si="2">H35</f>
        <v>0</v>
      </c>
      <c r="C11" s="11">
        <f t="shared" ref="C11:C13" si="3">1/3</f>
        <v>0.3333333333</v>
      </c>
      <c r="F11" s="11">
        <v>1.0</v>
      </c>
      <c r="H11" s="11">
        <v>11.0</v>
      </c>
      <c r="I11" s="11">
        <v>1.0</v>
      </c>
      <c r="J11" s="11">
        <v>1.0</v>
      </c>
      <c r="O11" s="11">
        <v>2.0</v>
      </c>
      <c r="Z11" s="11">
        <v>1.0</v>
      </c>
    </row>
    <row r="12" ht="12.0" customHeight="1">
      <c r="A12" s="21" t="s">
        <v>41</v>
      </c>
      <c r="B12" s="11">
        <f t="shared" si="2"/>
        <v>0.3333333333</v>
      </c>
      <c r="C12" s="11">
        <f t="shared" si="3"/>
        <v>0.3333333333</v>
      </c>
      <c r="F12" s="11">
        <v>1.0</v>
      </c>
      <c r="H12" s="11">
        <v>11.0</v>
      </c>
      <c r="I12" s="11">
        <v>1.0</v>
      </c>
      <c r="J12" s="11">
        <v>1.0</v>
      </c>
      <c r="O12" s="11">
        <v>2.0</v>
      </c>
      <c r="Z12" s="11">
        <v>1.0</v>
      </c>
      <c r="AA12" s="11">
        <v>1.0</v>
      </c>
    </row>
    <row r="13" ht="12.0" customHeight="1">
      <c r="A13" s="21" t="s">
        <v>42</v>
      </c>
      <c r="B13" s="11">
        <f t="shared" si="2"/>
        <v>0</v>
      </c>
      <c r="C13" s="11">
        <f t="shared" si="3"/>
        <v>0.3333333333</v>
      </c>
      <c r="F13" s="11">
        <v>1.0</v>
      </c>
      <c r="G13" s="11">
        <v>2.0</v>
      </c>
      <c r="H13" s="11">
        <v>11.0</v>
      </c>
      <c r="I13" s="11">
        <v>1.0</v>
      </c>
      <c r="O13" s="11">
        <v>2.0</v>
      </c>
      <c r="Z13" s="11">
        <v>1.0</v>
      </c>
    </row>
    <row r="14" ht="12.0" customHeight="1">
      <c r="A14" s="20" t="s">
        <v>43</v>
      </c>
    </row>
    <row r="15" ht="12.0" customHeight="1">
      <c r="A15" s="20" t="s">
        <v>44</v>
      </c>
    </row>
    <row r="16" ht="12.0" customHeight="1">
      <c r="A16" s="20" t="s">
        <v>45</v>
      </c>
    </row>
    <row r="17" ht="12.0" customHeight="1">
      <c r="A17" s="20" t="s">
        <v>46</v>
      </c>
    </row>
    <row r="18" ht="12.0" customHeight="1">
      <c r="A18" s="21" t="s">
        <v>47</v>
      </c>
      <c r="B18" s="11">
        <f>H42</f>
        <v>0</v>
      </c>
      <c r="C18" s="11">
        <f>1/2</f>
        <v>0.5</v>
      </c>
      <c r="F18" s="11">
        <v>1.0</v>
      </c>
      <c r="H18" s="11">
        <v>11.0</v>
      </c>
      <c r="I18" s="11">
        <v>1.0</v>
      </c>
      <c r="J18" s="11">
        <v>1.0</v>
      </c>
      <c r="O18" s="11">
        <v>2.0</v>
      </c>
      <c r="P18" s="11">
        <v>1.0</v>
      </c>
      <c r="U18" s="11">
        <v>0.5</v>
      </c>
    </row>
    <row r="19" ht="12.0" customHeight="1">
      <c r="A19" s="20" t="s">
        <v>48</v>
      </c>
      <c r="AC19" s="1"/>
    </row>
    <row r="20" ht="12.0" customHeight="1">
      <c r="A20" s="21" t="s">
        <v>49</v>
      </c>
      <c r="B20" s="11">
        <f t="shared" ref="B20:B22" si="4">H44</f>
        <v>0</v>
      </c>
      <c r="C20" s="11">
        <f t="shared" ref="C20:C22" si="5">1/3</f>
        <v>0.3333333333</v>
      </c>
      <c r="F20" s="11">
        <v>1.0</v>
      </c>
      <c r="G20" s="11">
        <v>1.0</v>
      </c>
      <c r="H20" s="11">
        <v>11.0</v>
      </c>
      <c r="I20" s="11">
        <v>1.0</v>
      </c>
      <c r="O20" s="11">
        <v>2.0</v>
      </c>
      <c r="Z20" s="11">
        <v>1.0</v>
      </c>
    </row>
    <row r="21" ht="12.0" customHeight="1">
      <c r="A21" s="21" t="s">
        <v>50</v>
      </c>
      <c r="B21" s="11">
        <f t="shared" si="4"/>
        <v>0</v>
      </c>
      <c r="C21" s="11">
        <f t="shared" si="5"/>
        <v>0.3333333333</v>
      </c>
      <c r="F21" s="11">
        <v>0.0</v>
      </c>
      <c r="G21" s="11">
        <v>7.0</v>
      </c>
      <c r="H21" s="11">
        <v>11.0</v>
      </c>
      <c r="I21" s="11">
        <v>1.0</v>
      </c>
      <c r="O21" s="11">
        <v>2.0</v>
      </c>
      <c r="Z21" s="11">
        <v>1.0</v>
      </c>
    </row>
    <row r="22" ht="12.0" customHeight="1">
      <c r="A22" s="21" t="s">
        <v>51</v>
      </c>
      <c r="B22" s="11">
        <f t="shared" si="4"/>
        <v>0</v>
      </c>
      <c r="C22" s="11">
        <f t="shared" si="5"/>
        <v>0.3333333333</v>
      </c>
      <c r="F22" s="11">
        <v>1.0</v>
      </c>
      <c r="H22" s="11">
        <v>11.0</v>
      </c>
      <c r="I22" s="11">
        <v>1.0</v>
      </c>
      <c r="J22" s="11">
        <v>1.0</v>
      </c>
      <c r="O22" s="11">
        <v>2.0</v>
      </c>
      <c r="Z22" s="11">
        <v>1.0</v>
      </c>
    </row>
    <row r="23" ht="12.0" customHeight="1"/>
    <row r="24" ht="12.0" customHeight="1">
      <c r="B24" s="11" t="s">
        <v>280</v>
      </c>
      <c r="E24" s="11" t="s">
        <v>233</v>
      </c>
      <c r="P24" s="11" t="s">
        <v>281</v>
      </c>
    </row>
    <row r="25" ht="12.0" customHeight="1">
      <c r="B25" s="11" t="s">
        <v>236</v>
      </c>
      <c r="C25" s="11" t="s">
        <v>237</v>
      </c>
      <c r="D25" s="11" t="s">
        <v>238</v>
      </c>
      <c r="E25" s="11" t="s">
        <v>236</v>
      </c>
      <c r="F25" s="11" t="s">
        <v>237</v>
      </c>
      <c r="G25" s="11" t="s">
        <v>238</v>
      </c>
      <c r="H25" s="11" t="s">
        <v>239</v>
      </c>
      <c r="I25" s="11" t="s">
        <v>240</v>
      </c>
      <c r="P25" s="22" t="s">
        <v>244</v>
      </c>
      <c r="Q25" s="22" t="s">
        <v>243</v>
      </c>
      <c r="R25" s="22" t="s">
        <v>254</v>
      </c>
      <c r="S25" s="22" t="s">
        <v>260</v>
      </c>
    </row>
    <row r="26" ht="12.0" customHeight="1">
      <c r="A26" s="21" t="s">
        <v>31</v>
      </c>
      <c r="B26" s="11">
        <v>1.0</v>
      </c>
      <c r="C26" s="11">
        <v>2.0</v>
      </c>
      <c r="D26" s="11">
        <f>B26/C26</f>
        <v>0.5</v>
      </c>
      <c r="H26" s="11">
        <f t="shared" ref="H26:H27" si="6">D26+G26</f>
        <v>0.5</v>
      </c>
      <c r="O26" s="22" t="s">
        <v>245</v>
      </c>
      <c r="P26" s="24"/>
      <c r="Q26" s="25">
        <v>1.0</v>
      </c>
      <c r="R26" s="24"/>
      <c r="S26" s="25"/>
    </row>
    <row r="27" ht="12.0" customHeight="1">
      <c r="A27" s="21" t="s">
        <v>32</v>
      </c>
      <c r="E27" s="11">
        <v>1.0</v>
      </c>
      <c r="F27" s="11">
        <v>3.0</v>
      </c>
      <c r="G27" s="11">
        <f>E27/F27</f>
        <v>0.3333333333</v>
      </c>
      <c r="H27" s="11">
        <f t="shared" si="6"/>
        <v>0.3333333333</v>
      </c>
      <c r="O27" s="22" t="s">
        <v>246</v>
      </c>
      <c r="P27" s="24">
        <v>1.0</v>
      </c>
      <c r="Q27" s="25"/>
      <c r="R27" s="24"/>
      <c r="S27" s="25"/>
    </row>
    <row r="28" ht="12.0" customHeight="1">
      <c r="A28" s="20" t="s">
        <v>33</v>
      </c>
      <c r="O28" s="23" t="s">
        <v>247</v>
      </c>
      <c r="P28" s="24"/>
      <c r="Q28" s="25"/>
      <c r="R28" s="24"/>
      <c r="S28" s="25"/>
    </row>
    <row r="29" ht="12.0" customHeight="1">
      <c r="A29" s="21" t="s">
        <v>34</v>
      </c>
      <c r="E29" s="11">
        <v>1.0</v>
      </c>
      <c r="F29" s="11">
        <v>3.0</v>
      </c>
      <c r="G29" s="11">
        <f>E29/F29</f>
        <v>0.3333333333</v>
      </c>
      <c r="H29" s="11">
        <f>D29+G29</f>
        <v>0.3333333333</v>
      </c>
      <c r="O29" s="22" t="s">
        <v>248</v>
      </c>
      <c r="P29" s="24"/>
      <c r="Q29" s="25"/>
      <c r="R29" s="24">
        <v>1.0</v>
      </c>
      <c r="S29" s="25"/>
    </row>
    <row r="30" ht="12.0" customHeight="1">
      <c r="A30" s="20" t="s">
        <v>35</v>
      </c>
      <c r="O30" s="23" t="s">
        <v>249</v>
      </c>
      <c r="P30" s="24"/>
      <c r="Q30" s="25"/>
      <c r="R30" s="24"/>
      <c r="S30" s="25"/>
    </row>
    <row r="31" ht="12.0" customHeight="1">
      <c r="A31" s="20" t="s">
        <v>36</v>
      </c>
      <c r="O31" s="23" t="s">
        <v>250</v>
      </c>
      <c r="P31" s="24"/>
      <c r="Q31" s="25"/>
      <c r="R31" s="24"/>
      <c r="S31" s="25"/>
    </row>
    <row r="32" ht="12.0" customHeight="1">
      <c r="A32" s="20" t="s">
        <v>37</v>
      </c>
      <c r="O32" s="23" t="s">
        <v>251</v>
      </c>
      <c r="P32" s="24"/>
      <c r="Q32" s="25"/>
      <c r="R32" s="24"/>
      <c r="S32" s="25"/>
    </row>
    <row r="33" ht="12.0" customHeight="1">
      <c r="A33" s="21" t="s">
        <v>38</v>
      </c>
      <c r="E33" s="11">
        <v>0.0</v>
      </c>
      <c r="F33" s="11">
        <v>3.0</v>
      </c>
      <c r="G33" s="11">
        <f>E33/F33</f>
        <v>0</v>
      </c>
      <c r="H33" s="11">
        <f>D33+G33</f>
        <v>0</v>
      </c>
      <c r="O33" s="22" t="s">
        <v>243</v>
      </c>
      <c r="P33" s="24"/>
      <c r="Q33" s="25"/>
      <c r="R33" s="24"/>
      <c r="S33" s="25">
        <v>1.0</v>
      </c>
    </row>
    <row r="34" ht="12.0" customHeight="1">
      <c r="A34" s="20" t="s">
        <v>39</v>
      </c>
      <c r="O34" s="23" t="s">
        <v>252</v>
      </c>
      <c r="P34" s="24"/>
      <c r="Q34" s="25"/>
      <c r="R34" s="24"/>
      <c r="S34" s="25"/>
    </row>
    <row r="35" ht="12.0" customHeight="1">
      <c r="A35" s="21" t="s">
        <v>40</v>
      </c>
      <c r="E35" s="11">
        <v>0.0</v>
      </c>
      <c r="F35" s="11">
        <v>3.0</v>
      </c>
      <c r="G35" s="11">
        <f t="shared" ref="G35:G37" si="7">E35/F35</f>
        <v>0</v>
      </c>
      <c r="H35" s="11">
        <f t="shared" ref="H35:H37" si="8">D35+G35</f>
        <v>0</v>
      </c>
      <c r="O35" s="22" t="s">
        <v>242</v>
      </c>
      <c r="P35" s="24"/>
      <c r="Q35" s="25"/>
      <c r="R35" s="24"/>
      <c r="S35" s="25">
        <v>1.0</v>
      </c>
    </row>
    <row r="36" ht="12.0" customHeight="1">
      <c r="A36" s="21" t="s">
        <v>41</v>
      </c>
      <c r="E36" s="11">
        <v>1.0</v>
      </c>
      <c r="F36" s="11">
        <v>3.0</v>
      </c>
      <c r="G36" s="11">
        <f t="shared" si="7"/>
        <v>0.3333333333</v>
      </c>
      <c r="H36" s="11">
        <f t="shared" si="8"/>
        <v>0.3333333333</v>
      </c>
      <c r="O36" s="22" t="s">
        <v>253</v>
      </c>
      <c r="P36" s="24"/>
      <c r="Q36" s="25"/>
      <c r="R36" s="24"/>
      <c r="S36" s="25">
        <v>1.0</v>
      </c>
    </row>
    <row r="37" ht="12.0" customHeight="1">
      <c r="A37" s="21" t="s">
        <v>42</v>
      </c>
      <c r="E37" s="11">
        <v>0.0</v>
      </c>
      <c r="F37" s="11">
        <v>3.0</v>
      </c>
      <c r="G37" s="11">
        <f t="shared" si="7"/>
        <v>0</v>
      </c>
      <c r="H37" s="11">
        <f t="shared" si="8"/>
        <v>0</v>
      </c>
      <c r="O37" s="22" t="s">
        <v>254</v>
      </c>
      <c r="P37" s="24"/>
      <c r="Q37" s="25"/>
      <c r="R37" s="24"/>
      <c r="S37" s="25">
        <v>1.0</v>
      </c>
    </row>
    <row r="38" ht="12.0" customHeight="1">
      <c r="A38" s="20" t="s">
        <v>43</v>
      </c>
      <c r="O38" s="23" t="s">
        <v>255</v>
      </c>
      <c r="P38" s="24"/>
      <c r="Q38" s="25"/>
      <c r="R38" s="24"/>
      <c r="S38" s="25"/>
    </row>
    <row r="39" ht="12.0" customHeight="1">
      <c r="A39" s="20" t="s">
        <v>44</v>
      </c>
      <c r="O39" s="23" t="s">
        <v>256</v>
      </c>
      <c r="P39" s="24"/>
      <c r="Q39" s="25"/>
      <c r="R39" s="24"/>
      <c r="S39" s="25"/>
    </row>
    <row r="40" ht="12.0" customHeight="1">
      <c r="A40" s="20" t="s">
        <v>45</v>
      </c>
      <c r="O40" s="23" t="s">
        <v>257</v>
      </c>
      <c r="P40" s="24"/>
      <c r="Q40" s="25"/>
      <c r="R40" s="24"/>
      <c r="S40" s="25"/>
    </row>
    <row r="41" ht="12.0" customHeight="1">
      <c r="A41" s="20" t="s">
        <v>46</v>
      </c>
      <c r="O41" s="23" t="s">
        <v>258</v>
      </c>
      <c r="P41" s="24"/>
      <c r="Q41" s="25"/>
      <c r="R41" s="24"/>
      <c r="S41" s="25"/>
    </row>
    <row r="42" ht="12.0" customHeight="1">
      <c r="A42" s="21" t="s">
        <v>47</v>
      </c>
      <c r="B42" s="11">
        <v>0.0</v>
      </c>
      <c r="C42" s="11">
        <v>2.0</v>
      </c>
      <c r="D42" s="11">
        <f>B42/C42</f>
        <v>0</v>
      </c>
      <c r="H42" s="11">
        <f>D42+G42</f>
        <v>0</v>
      </c>
      <c r="O42" s="22" t="s">
        <v>241</v>
      </c>
      <c r="P42" s="24"/>
      <c r="Q42" s="25"/>
      <c r="R42" s="24"/>
      <c r="S42" s="25">
        <v>1.0</v>
      </c>
    </row>
    <row r="43" ht="12.0" customHeight="1">
      <c r="A43" s="20" t="s">
        <v>48</v>
      </c>
      <c r="O43" s="23" t="s">
        <v>259</v>
      </c>
      <c r="P43" s="24"/>
      <c r="Q43" s="25"/>
      <c r="R43" s="24"/>
      <c r="S43" s="25"/>
    </row>
    <row r="44" ht="12.0" customHeight="1">
      <c r="A44" s="21" t="s">
        <v>49</v>
      </c>
      <c r="E44" s="11">
        <v>0.0</v>
      </c>
      <c r="F44" s="11">
        <v>3.0</v>
      </c>
      <c r="G44" s="11">
        <f t="shared" ref="G44:G46" si="9">E44/F44</f>
        <v>0</v>
      </c>
      <c r="H44" s="11">
        <f t="shared" ref="H44:H46" si="10">D44+G44</f>
        <v>0</v>
      </c>
      <c r="O44" s="22" t="s">
        <v>244</v>
      </c>
      <c r="P44" s="24"/>
      <c r="Q44" s="25"/>
      <c r="R44" s="24"/>
      <c r="S44" s="25">
        <v>1.0</v>
      </c>
    </row>
    <row r="45" ht="12.0" customHeight="1">
      <c r="A45" s="21" t="s">
        <v>50</v>
      </c>
      <c r="E45" s="11">
        <v>0.0</v>
      </c>
      <c r="F45" s="11">
        <v>3.0</v>
      </c>
      <c r="G45" s="11">
        <f t="shared" si="9"/>
        <v>0</v>
      </c>
      <c r="H45" s="11">
        <f t="shared" si="10"/>
        <v>0</v>
      </c>
      <c r="O45" s="22" t="s">
        <v>260</v>
      </c>
      <c r="P45" s="24"/>
      <c r="Q45" s="25"/>
      <c r="R45" s="24">
        <v>1.0</v>
      </c>
      <c r="S45" s="25"/>
    </row>
    <row r="46" ht="12.0" customHeight="1">
      <c r="A46" s="21" t="s">
        <v>51</v>
      </c>
      <c r="E46" s="11">
        <v>0.0</v>
      </c>
      <c r="F46" s="11">
        <v>3.0</v>
      </c>
      <c r="G46" s="11">
        <f t="shared" si="9"/>
        <v>0</v>
      </c>
      <c r="H46" s="11">
        <f t="shared" si="10"/>
        <v>0</v>
      </c>
      <c r="O46" s="22" t="s">
        <v>261</v>
      </c>
      <c r="P46" s="24"/>
      <c r="Q46" s="25"/>
      <c r="R46" s="24"/>
      <c r="S46" s="25">
        <v>1.0</v>
      </c>
    </row>
    <row r="47" ht="12.0" customHeight="1">
      <c r="B47" s="11" t="s">
        <v>282</v>
      </c>
      <c r="P47" s="11">
        <f t="shared" ref="P47:S47" si="11">SUM(P26:P46)</f>
        <v>1</v>
      </c>
      <c r="Q47" s="11">
        <f t="shared" si="11"/>
        <v>1</v>
      </c>
      <c r="R47" s="11">
        <f t="shared" si="11"/>
        <v>2</v>
      </c>
      <c r="S47" s="11">
        <f t="shared" si="11"/>
        <v>7</v>
      </c>
    </row>
    <row r="48" ht="12.0" customHeight="1">
      <c r="E48" s="11" t="s">
        <v>283</v>
      </c>
    </row>
    <row r="49" ht="12.0" customHeight="1">
      <c r="E49" s="11" t="s">
        <v>284</v>
      </c>
    </row>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